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3\trm\情報\情報２８年度\BPC\16 日本工学院専門学校\ビジネスプロデュースコンペティション (2)\ビジネスプロデュースコンペティション\代表者名　佐藤\"/>
    </mc:Choice>
  </mc:AlternateContent>
  <bookViews>
    <workbookView xWindow="0" yWindow="0" windowWidth="10050" windowHeight="4590"/>
  </bookViews>
  <sheets>
    <sheet name="1年目収支" sheetId="4" r:id="rId1"/>
    <sheet name="2年目" sheetId="5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5" l="1"/>
  <c r="P24" i="5"/>
  <c r="P25" i="5"/>
  <c r="L24" i="5"/>
  <c r="H24" i="5"/>
  <c r="K25" i="5"/>
  <c r="E25" i="5"/>
  <c r="E23" i="5"/>
  <c r="F23" i="5"/>
  <c r="G23" i="5"/>
  <c r="H23" i="5"/>
  <c r="I23" i="5"/>
  <c r="J23" i="5"/>
  <c r="K23" i="5"/>
  <c r="L23" i="5"/>
  <c r="M23" i="5"/>
  <c r="N23" i="5"/>
  <c r="O23" i="5"/>
  <c r="D23" i="5"/>
  <c r="E7" i="5"/>
  <c r="F7" i="5"/>
  <c r="G7" i="5"/>
  <c r="H7" i="5"/>
  <c r="H22" i="5" s="1"/>
  <c r="I7" i="5"/>
  <c r="I22" i="5" s="1"/>
  <c r="J7" i="5"/>
  <c r="K7" i="5"/>
  <c r="L7" i="5"/>
  <c r="M7" i="5"/>
  <c r="N7" i="5"/>
  <c r="O7" i="5"/>
  <c r="D7" i="5"/>
  <c r="E4" i="5"/>
  <c r="F4" i="5"/>
  <c r="G4" i="5"/>
  <c r="H4" i="5"/>
  <c r="I4" i="5"/>
  <c r="J4" i="5"/>
  <c r="K4" i="5"/>
  <c r="L4" i="5"/>
  <c r="M4" i="5"/>
  <c r="N4" i="5"/>
  <c r="O4" i="5"/>
  <c r="D4" i="5"/>
  <c r="G9" i="5"/>
  <c r="H9" i="5"/>
  <c r="I9" i="5"/>
  <c r="J9" i="5"/>
  <c r="K9" i="5"/>
  <c r="L9" i="5"/>
  <c r="M9" i="5"/>
  <c r="N9" i="5"/>
  <c r="O9" i="5"/>
  <c r="D9" i="5"/>
  <c r="E9" i="5"/>
  <c r="D8" i="5"/>
  <c r="F9" i="5"/>
  <c r="L10" i="5"/>
  <c r="K12" i="5"/>
  <c r="E12" i="5"/>
  <c r="L11" i="5"/>
  <c r="H11" i="5"/>
  <c r="P11" i="5" s="1"/>
  <c r="D28" i="5"/>
  <c r="D26" i="5"/>
  <c r="E26" i="5"/>
  <c r="F26" i="5"/>
  <c r="G26" i="5"/>
  <c r="H26" i="5"/>
  <c r="D27" i="5"/>
  <c r="E27" i="5"/>
  <c r="F27" i="5"/>
  <c r="G27" i="5"/>
  <c r="H27" i="5"/>
  <c r="E28" i="5"/>
  <c r="F28" i="5"/>
  <c r="G28" i="5"/>
  <c r="H28" i="5"/>
  <c r="D29" i="5"/>
  <c r="E29" i="5"/>
  <c r="F29" i="5"/>
  <c r="G29" i="5"/>
  <c r="H29" i="5"/>
  <c r="D22" i="5"/>
  <c r="D6" i="5"/>
  <c r="E6" i="5"/>
  <c r="F6" i="5"/>
  <c r="G6" i="5"/>
  <c r="H6" i="5"/>
  <c r="D5" i="5"/>
  <c r="E5" i="5"/>
  <c r="F5" i="5"/>
  <c r="G5" i="5"/>
  <c r="H5" i="5"/>
  <c r="D3" i="5"/>
  <c r="E3" i="5"/>
  <c r="F3" i="5"/>
  <c r="P3" i="5" s="1"/>
  <c r="G3" i="5"/>
  <c r="H3" i="5"/>
  <c r="J26" i="5"/>
  <c r="K26" i="5"/>
  <c r="L26" i="5"/>
  <c r="M26" i="5"/>
  <c r="N26" i="5"/>
  <c r="O26" i="5"/>
  <c r="I26" i="5"/>
  <c r="F22" i="5"/>
  <c r="J22" i="5"/>
  <c r="L22" i="5"/>
  <c r="N22" i="5"/>
  <c r="J29" i="5"/>
  <c r="K29" i="5"/>
  <c r="L29" i="5"/>
  <c r="M29" i="5"/>
  <c r="N29" i="5"/>
  <c r="O29" i="5"/>
  <c r="I29" i="5"/>
  <c r="J27" i="5"/>
  <c r="K27" i="5"/>
  <c r="L27" i="5"/>
  <c r="M27" i="5"/>
  <c r="N27" i="5"/>
  <c r="O27" i="5"/>
  <c r="I27" i="5"/>
  <c r="E21" i="5"/>
  <c r="F21" i="5"/>
  <c r="G21" i="5"/>
  <c r="H21" i="5"/>
  <c r="I21" i="5"/>
  <c r="J21" i="5"/>
  <c r="K21" i="5"/>
  <c r="L21" i="5"/>
  <c r="M21" i="5"/>
  <c r="N21" i="5"/>
  <c r="O21" i="5"/>
  <c r="D21" i="5"/>
  <c r="O28" i="5"/>
  <c r="N28" i="5"/>
  <c r="M28" i="5"/>
  <c r="L28" i="5"/>
  <c r="K28" i="5"/>
  <c r="J28" i="5"/>
  <c r="I28" i="5"/>
  <c r="P13" i="5"/>
  <c r="P15" i="5"/>
  <c r="P17" i="5"/>
  <c r="P10" i="5"/>
  <c r="O16" i="5"/>
  <c r="N16" i="5"/>
  <c r="M16" i="5"/>
  <c r="L16" i="5"/>
  <c r="K16" i="5"/>
  <c r="J16" i="5"/>
  <c r="I16" i="5"/>
  <c r="H16" i="5"/>
  <c r="G16" i="5"/>
  <c r="F16" i="5"/>
  <c r="E16" i="5"/>
  <c r="D16" i="5"/>
  <c r="O22" i="5"/>
  <c r="M22" i="5"/>
  <c r="K22" i="5"/>
  <c r="G22" i="5"/>
  <c r="E22" i="5"/>
  <c r="O6" i="5"/>
  <c r="N6" i="5"/>
  <c r="M6" i="5"/>
  <c r="L6" i="5"/>
  <c r="K6" i="5"/>
  <c r="J6" i="5"/>
  <c r="I6" i="5"/>
  <c r="O5" i="5"/>
  <c r="N5" i="5"/>
  <c r="M5" i="5"/>
  <c r="L5" i="5"/>
  <c r="K5" i="5"/>
  <c r="J5" i="5"/>
  <c r="I5" i="5"/>
  <c r="O3" i="5"/>
  <c r="N3" i="5"/>
  <c r="M3" i="5"/>
  <c r="L3" i="5"/>
  <c r="K3" i="5"/>
  <c r="J3" i="5"/>
  <c r="I3" i="5"/>
  <c r="P9" i="4"/>
  <c r="P11" i="4"/>
  <c r="I6" i="4"/>
  <c r="J6" i="4"/>
  <c r="K6" i="4"/>
  <c r="H17" i="4"/>
  <c r="H3" i="4"/>
  <c r="I22" i="4"/>
  <c r="J22" i="4"/>
  <c r="K22" i="4"/>
  <c r="I21" i="4"/>
  <c r="J21" i="4"/>
  <c r="K21" i="4"/>
  <c r="I20" i="4"/>
  <c r="J20" i="4"/>
  <c r="K20" i="4"/>
  <c r="I19" i="4"/>
  <c r="J19" i="4"/>
  <c r="K19" i="4"/>
  <c r="I5" i="4"/>
  <c r="J5" i="4"/>
  <c r="K5" i="4"/>
  <c r="I4" i="4"/>
  <c r="J4" i="4"/>
  <c r="K4" i="4"/>
  <c r="L4" i="4"/>
  <c r="M22" i="4"/>
  <c r="N22" i="4"/>
  <c r="O22" i="4"/>
  <c r="M21" i="4"/>
  <c r="N21" i="4"/>
  <c r="O21" i="4"/>
  <c r="L22" i="4"/>
  <c r="L21" i="4"/>
  <c r="M20" i="4"/>
  <c r="N20" i="4"/>
  <c r="O20" i="4"/>
  <c r="L20" i="4"/>
  <c r="M19" i="4"/>
  <c r="N19" i="4"/>
  <c r="O19" i="4"/>
  <c r="L19" i="4"/>
  <c r="M6" i="4"/>
  <c r="N6" i="4"/>
  <c r="O6" i="4"/>
  <c r="L6" i="4"/>
  <c r="M5" i="4"/>
  <c r="N5" i="4"/>
  <c r="O5" i="4"/>
  <c r="L5" i="4"/>
  <c r="M4" i="4"/>
  <c r="N4" i="4"/>
  <c r="O4" i="4"/>
  <c r="J17" i="4"/>
  <c r="K17" i="4"/>
  <c r="L17" i="4"/>
  <c r="M17" i="4"/>
  <c r="N17" i="4"/>
  <c r="O17" i="4"/>
  <c r="I17" i="4"/>
  <c r="J3" i="4"/>
  <c r="K3" i="4"/>
  <c r="L3" i="4"/>
  <c r="M3" i="4"/>
  <c r="N3" i="4"/>
  <c r="O3" i="4"/>
  <c r="I3" i="4"/>
  <c r="G17" i="4"/>
  <c r="F17" i="4"/>
  <c r="E17" i="4"/>
  <c r="D17" i="4"/>
  <c r="P17" i="4" s="1"/>
  <c r="O12" i="4"/>
  <c r="N12" i="4"/>
  <c r="M12" i="4"/>
  <c r="L12" i="4"/>
  <c r="K12" i="4"/>
  <c r="J12" i="4"/>
  <c r="I12" i="4"/>
  <c r="H12" i="4"/>
  <c r="G12" i="4"/>
  <c r="F12" i="4"/>
  <c r="E12" i="4"/>
  <c r="D8" i="4"/>
  <c r="D12" i="4" s="1"/>
  <c r="P12" i="4" s="1"/>
  <c r="O7" i="4"/>
  <c r="O18" i="4" s="1"/>
  <c r="N7" i="4"/>
  <c r="N18" i="4" s="1"/>
  <c r="M7" i="4"/>
  <c r="M18" i="4" s="1"/>
  <c r="L7" i="4"/>
  <c r="L18" i="4" s="1"/>
  <c r="K7" i="4"/>
  <c r="K18" i="4" s="1"/>
  <c r="J7" i="4"/>
  <c r="J18" i="4" s="1"/>
  <c r="I7" i="4"/>
  <c r="I18" i="4" s="1"/>
  <c r="H7" i="4"/>
  <c r="H18" i="4" s="1"/>
  <c r="G7" i="4"/>
  <c r="G18" i="4" s="1"/>
  <c r="F7" i="4"/>
  <c r="F18" i="4" s="1"/>
  <c r="E7" i="4"/>
  <c r="E18" i="4" s="1"/>
  <c r="D7" i="4"/>
  <c r="D18" i="4" s="1"/>
  <c r="P18" i="4" s="1"/>
  <c r="G3" i="4"/>
  <c r="F3" i="4"/>
  <c r="E3" i="4"/>
  <c r="D3" i="4"/>
  <c r="P3" i="4" s="1"/>
  <c r="L30" i="5" l="1"/>
  <c r="L14" i="5" s="1"/>
  <c r="L17" i="5" s="1"/>
  <c r="L32" i="5" s="1"/>
  <c r="P9" i="5"/>
  <c r="O30" i="5"/>
  <c r="O14" i="5" s="1"/>
  <c r="O17" i="5" s="1"/>
  <c r="O32" i="5" s="1"/>
  <c r="G30" i="5"/>
  <c r="G14" i="5" s="1"/>
  <c r="P4" i="5"/>
  <c r="P16" i="5"/>
  <c r="J30" i="5"/>
  <c r="J14" i="5" s="1"/>
  <c r="J17" i="5" s="1"/>
  <c r="J32" i="5" s="1"/>
  <c r="H30" i="5"/>
  <c r="H14" i="5" s="1"/>
  <c r="H17" i="5" s="1"/>
  <c r="H32" i="5" s="1"/>
  <c r="K30" i="5"/>
  <c r="K14" i="5" s="1"/>
  <c r="K17" i="5" s="1"/>
  <c r="K32" i="5" s="1"/>
  <c r="P12" i="5"/>
  <c r="G17" i="5"/>
  <c r="G32" i="5" s="1"/>
  <c r="P29" i="5"/>
  <c r="F30" i="5"/>
  <c r="F14" i="5" s="1"/>
  <c r="F17" i="5" s="1"/>
  <c r="F32" i="5" s="1"/>
  <c r="P27" i="5"/>
  <c r="P7" i="5"/>
  <c r="P6" i="5"/>
  <c r="P5" i="5"/>
  <c r="P26" i="5"/>
  <c r="P22" i="5"/>
  <c r="M30" i="5"/>
  <c r="M14" i="5" s="1"/>
  <c r="M17" i="5" s="1"/>
  <c r="M32" i="5" s="1"/>
  <c r="I30" i="5"/>
  <c r="I14" i="5" s="1"/>
  <c r="I17" i="5" s="1"/>
  <c r="I32" i="5" s="1"/>
  <c r="E30" i="5"/>
  <c r="E14" i="5" s="1"/>
  <c r="E17" i="5" s="1"/>
  <c r="E32" i="5" s="1"/>
  <c r="D30" i="5"/>
  <c r="D14" i="5" s="1"/>
  <c r="D17" i="5" s="1"/>
  <c r="D32" i="5" s="1"/>
  <c r="N30" i="5"/>
  <c r="N14" i="5" s="1"/>
  <c r="N17" i="5" s="1"/>
  <c r="N32" i="5" s="1"/>
  <c r="P19" i="4"/>
  <c r="P20" i="4"/>
  <c r="P5" i="4"/>
  <c r="P22" i="4"/>
  <c r="P4" i="4"/>
  <c r="P21" i="4"/>
  <c r="P6" i="4"/>
  <c r="P28" i="5"/>
  <c r="P8" i="5"/>
  <c r="P21" i="5"/>
  <c r="P8" i="4"/>
  <c r="P7" i="4"/>
  <c r="G23" i="4"/>
  <c r="G10" i="4" s="1"/>
  <c r="L23" i="4"/>
  <c r="L10" i="4" s="1"/>
  <c r="L13" i="4" s="1"/>
  <c r="L25" i="4" s="1"/>
  <c r="M23" i="4"/>
  <c r="M10" i="4" s="1"/>
  <c r="M13" i="4" s="1"/>
  <c r="M25" i="4" s="1"/>
  <c r="D23" i="4"/>
  <c r="H23" i="4"/>
  <c r="H10" i="4" s="1"/>
  <c r="H13" i="4" s="1"/>
  <c r="H25" i="4" s="1"/>
  <c r="E23" i="4"/>
  <c r="E10" i="4" s="1"/>
  <c r="E13" i="4" s="1"/>
  <c r="E25" i="4" s="1"/>
  <c r="O23" i="4"/>
  <c r="O10" i="4" s="1"/>
  <c r="O13" i="4" s="1"/>
  <c r="O25" i="4" s="1"/>
  <c r="K23" i="4"/>
  <c r="K10" i="4" s="1"/>
  <c r="K13" i="4" s="1"/>
  <c r="K25" i="4" s="1"/>
  <c r="F23" i="4"/>
  <c r="F10" i="4" s="1"/>
  <c r="F13" i="4" s="1"/>
  <c r="F25" i="4" s="1"/>
  <c r="N23" i="4"/>
  <c r="N10" i="4" s="1"/>
  <c r="N13" i="4" s="1"/>
  <c r="N25" i="4" s="1"/>
  <c r="J23" i="4"/>
  <c r="J10" i="4" s="1"/>
  <c r="J13" i="4" s="1"/>
  <c r="J25" i="4" s="1"/>
  <c r="I23" i="4"/>
  <c r="I10" i="4" s="1"/>
  <c r="I13" i="4" s="1"/>
  <c r="I25" i="4" s="1"/>
  <c r="G13" i="4"/>
  <c r="G25" i="4" s="1"/>
  <c r="P30" i="5" l="1"/>
  <c r="P32" i="5" s="1"/>
  <c r="P14" i="5"/>
  <c r="D10" i="4"/>
  <c r="P23" i="4"/>
  <c r="P10" i="4" l="1"/>
  <c r="D13" i="4"/>
  <c r="D25" i="4" l="1"/>
  <c r="P13" i="4"/>
  <c r="P25" i="4" s="1"/>
</calcChain>
</file>

<file path=xl/sharedStrings.xml><?xml version="1.0" encoding="utf-8"?>
<sst xmlns="http://schemas.openxmlformats.org/spreadsheetml/2006/main" count="121" uniqueCount="50">
  <si>
    <t>給料</t>
    <rPh sb="0" eb="2">
      <t>キュウリョウ</t>
    </rPh>
    <phoneticPr fontId="1"/>
  </si>
  <si>
    <t>1月</t>
  </si>
  <si>
    <t>4月</t>
    <rPh sb="1" eb="2">
      <t>ガツ</t>
    </rPh>
    <phoneticPr fontId="1"/>
  </si>
  <si>
    <t>5月</t>
    <rPh sb="1" eb="2">
      <t>ガツ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</si>
  <si>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</si>
  <si>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</si>
  <si>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</si>
  <si>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</si>
  <si>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</si>
  <si>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</si>
  <si>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</si>
  <si>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2月</t>
  </si>
  <si>
    <t>3月</t>
  </si>
  <si>
    <t>広告費</t>
    <rPh sb="0" eb="3">
      <t>コウコクヒ</t>
    </rPh>
    <phoneticPr fontId="1"/>
  </si>
  <si>
    <t>通信費</t>
    <rPh sb="0" eb="3">
      <t>ツウシンヒ</t>
    </rPh>
    <phoneticPr fontId="1"/>
  </si>
  <si>
    <t>雑費</t>
    <rPh sb="0" eb="2">
      <t>ザッピ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</si>
  <si>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</si>
  <si>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</si>
  <si>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撮影場所</t>
    <rPh sb="0" eb="2">
      <t>サツエイ</t>
    </rPh>
    <rPh sb="2" eb="4">
      <t>バショ</t>
    </rPh>
    <phoneticPr fontId="1"/>
  </si>
  <si>
    <t>衣装(給仕服)</t>
    <rPh sb="0" eb="2">
      <t>イショウ</t>
    </rPh>
    <rPh sb="3" eb="5">
      <t>キュウジ</t>
    </rPh>
    <rPh sb="5" eb="6">
      <t>フク</t>
    </rPh>
    <phoneticPr fontId="1"/>
  </si>
  <si>
    <t>会場代</t>
    <rPh sb="0" eb="2">
      <t>カイジョウ</t>
    </rPh>
    <rPh sb="2" eb="3">
      <t>ダイ</t>
    </rPh>
    <phoneticPr fontId="1"/>
  </si>
  <si>
    <t>衣装レンタル</t>
    <rPh sb="0" eb="2">
      <t>イショウ</t>
    </rPh>
    <phoneticPr fontId="1"/>
  </si>
  <si>
    <t>社交ダンス講師</t>
    <rPh sb="0" eb="2">
      <t>シャコウ</t>
    </rPh>
    <rPh sb="5" eb="7">
      <t>コウシ</t>
    </rPh>
    <phoneticPr fontId="1"/>
  </si>
  <si>
    <t>タカラジェンヌ依頼料</t>
    <rPh sb="7" eb="9">
      <t>イライ</t>
    </rPh>
    <rPh sb="9" eb="10">
      <t>リョウ</t>
    </rPh>
    <phoneticPr fontId="1"/>
  </si>
  <si>
    <t>クルーズ貸切料</t>
    <rPh sb="4" eb="5">
      <t>カ</t>
    </rPh>
    <rPh sb="5" eb="6">
      <t>キ</t>
    </rPh>
    <rPh sb="6" eb="7">
      <t>リョウ</t>
    </rPh>
    <phoneticPr fontId="1"/>
  </si>
  <si>
    <t>支出</t>
    <rPh sb="0" eb="2">
      <t>シシュツ</t>
    </rPh>
    <phoneticPr fontId="1"/>
  </si>
  <si>
    <t>収入</t>
    <rPh sb="0" eb="2">
      <t>シュウニュウ</t>
    </rPh>
    <phoneticPr fontId="1"/>
  </si>
  <si>
    <t>項目名</t>
    <rPh sb="0" eb="2">
      <t>コウモク</t>
    </rPh>
    <rPh sb="2" eb="3">
      <t>メイ</t>
    </rPh>
    <phoneticPr fontId="1"/>
  </si>
  <si>
    <t>月別収入合計</t>
    <rPh sb="0" eb="2">
      <t>ツキベツ</t>
    </rPh>
    <rPh sb="2" eb="4">
      <t>シュウニュウ</t>
    </rPh>
    <rPh sb="4" eb="6">
      <t>ゴウケイ</t>
    </rPh>
    <phoneticPr fontId="1"/>
  </si>
  <si>
    <t>写真撮影</t>
    <rPh sb="0" eb="2">
      <t>シャシン</t>
    </rPh>
    <rPh sb="2" eb="4">
      <t>サツエイ</t>
    </rPh>
    <phoneticPr fontId="1"/>
  </si>
  <si>
    <t>売上の15%</t>
    <rPh sb="0" eb="2">
      <t>ウリアゲ</t>
    </rPh>
    <phoneticPr fontId="1"/>
  </si>
  <si>
    <t>お茶会</t>
    <rPh sb="1" eb="3">
      <t>チャカイ</t>
    </rPh>
    <phoneticPr fontId="1"/>
  </si>
  <si>
    <t>立食パーティー</t>
    <rPh sb="0" eb="2">
      <t>リッショク</t>
    </rPh>
    <phoneticPr fontId="1"/>
  </si>
  <si>
    <t>仲介利益</t>
    <rPh sb="0" eb="2">
      <t>チュウカイ</t>
    </rPh>
    <rPh sb="2" eb="4">
      <t>リエキ</t>
    </rPh>
    <phoneticPr fontId="1"/>
  </si>
  <si>
    <t>お茶会会場</t>
    <rPh sb="1" eb="3">
      <t>チャカイ</t>
    </rPh>
    <rPh sb="3" eb="5">
      <t>カイジョウ</t>
    </rPh>
    <phoneticPr fontId="1"/>
  </si>
  <si>
    <t>紅茶・菓子</t>
    <rPh sb="0" eb="2">
      <t>コウチャ</t>
    </rPh>
    <rPh sb="3" eb="5">
      <t>ガシ</t>
    </rPh>
    <phoneticPr fontId="1"/>
  </si>
  <si>
    <t>レンタル料の15%</t>
    <rPh sb="4" eb="5">
      <t>リョウ</t>
    </rPh>
    <phoneticPr fontId="1"/>
  </si>
  <si>
    <t>紅茶</t>
    <rPh sb="0" eb="2">
      <t>コウチャ</t>
    </rPh>
    <phoneticPr fontId="1"/>
  </si>
  <si>
    <t>菓子</t>
    <rPh sb="0" eb="2">
      <t>カシ</t>
    </rPh>
    <phoneticPr fontId="1"/>
  </si>
  <si>
    <t>20個入り</t>
    <rPh sb="2" eb="3">
      <t>コ</t>
    </rPh>
    <rPh sb="3" eb="4">
      <t>イ</t>
    </rPh>
    <phoneticPr fontId="1"/>
  </si>
  <si>
    <t>月別支出合計</t>
    <rPh sb="0" eb="2">
      <t>ツキベツ</t>
    </rPh>
    <rPh sb="2" eb="4">
      <t>シシュツ</t>
    </rPh>
    <rPh sb="4" eb="6">
      <t>ゴウケイ</t>
    </rPh>
    <phoneticPr fontId="1"/>
  </si>
  <si>
    <t>年間支出合計</t>
    <rPh sb="0" eb="2">
      <t>ネンカン</t>
    </rPh>
    <rPh sb="2" eb="4">
      <t>シシュツ</t>
    </rPh>
    <rPh sb="4" eb="6">
      <t>ゴウケイ</t>
    </rPh>
    <phoneticPr fontId="1"/>
  </si>
  <si>
    <t>年間収入合計</t>
    <rPh sb="0" eb="2">
      <t>ネンカン</t>
    </rPh>
    <rPh sb="2" eb="4">
      <t>シュウニュウ</t>
    </rPh>
    <rPh sb="4" eb="6">
      <t>ゴウケイ</t>
    </rPh>
    <phoneticPr fontId="1"/>
  </si>
  <si>
    <t>単月収支</t>
    <rPh sb="0" eb="1">
      <t>タン</t>
    </rPh>
    <rPh sb="1" eb="2">
      <t>ゲツ</t>
    </rPh>
    <rPh sb="2" eb="4">
      <t>シュウシ</t>
    </rPh>
    <phoneticPr fontId="1"/>
  </si>
  <si>
    <t>10個入り</t>
    <rPh sb="2" eb="3">
      <t>コ</t>
    </rPh>
    <rPh sb="3" eb="4">
      <t>イ</t>
    </rPh>
    <phoneticPr fontId="1"/>
  </si>
  <si>
    <t>人数・個数</t>
    <rPh sb="0" eb="2">
      <t>ニンズウ</t>
    </rPh>
    <rPh sb="3" eb="5">
      <t>コスウ</t>
    </rPh>
    <phoneticPr fontId="1"/>
  </si>
  <si>
    <t>旅行費</t>
    <rPh sb="0" eb="2">
      <t>リョコウ</t>
    </rPh>
    <rPh sb="2" eb="3">
      <t>ヒ</t>
    </rPh>
    <phoneticPr fontId="1"/>
  </si>
  <si>
    <t>社交パーティー</t>
    <rPh sb="0" eb="2">
      <t>シャコウ</t>
    </rPh>
    <phoneticPr fontId="1"/>
  </si>
  <si>
    <t>クルーズパーティー</t>
    <phoneticPr fontId="1"/>
  </si>
  <si>
    <t>国内旅行費用</t>
    <rPh sb="0" eb="2">
      <t>コクナイ</t>
    </rPh>
    <rPh sb="2" eb="4">
      <t>リョコウ</t>
    </rPh>
    <rPh sb="4" eb="6">
      <t>ヒヨウ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</si>
</sst>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DF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38" fontId="0" fillId="0" borderId="0" xfId="3" applyFont="1" applyBorder="1">
      <alignment vertical="center"/>
    </xf>
    <xf numFmtId="38" fontId="0" fillId="0" borderId="0" xfId="3" applyFont="1" applyBorder="1" applyAlignment="1">
      <alignment horizontal="right" vertical="center"/>
    </xf>
    <xf numFmtId="38" fontId="0" fillId="0" borderId="0" xfId="3" applyFont="1" applyBorder="1" applyAlignment="1">
      <alignment horizontal="center" vertical="center"/>
    </xf>
    <xf numFmtId="38" fontId="0" fillId="0" borderId="9" xfId="3" applyFont="1" applyBorder="1">
      <alignment vertical="center"/>
    </xf>
    <xf numFmtId="38" fontId="0" fillId="2" borderId="9" xfId="3" applyFont="1" applyFill="1" applyBorder="1">
      <alignment vertical="center"/>
    </xf>
    <xf numFmtId="38" fontId="0" fillId="0" borderId="11" xfId="3" applyFont="1" applyBorder="1">
      <alignment vertical="center"/>
    </xf>
    <xf numFmtId="38" fontId="0" fillId="0" borderId="0" xfId="0" applyNumberFormat="1">
      <alignment vertical="center"/>
    </xf>
    <xf numFmtId="38" fontId="0" fillId="0" borderId="10" xfId="3" applyFont="1" applyBorder="1">
      <alignment vertical="center"/>
    </xf>
    <xf numFmtId="38" fontId="0" fillId="0" borderId="14" xfId="3" applyFont="1" applyBorder="1">
      <alignment vertical="center"/>
    </xf>
    <xf numFmtId="38" fontId="0" fillId="0" borderId="15" xfId="3" applyFont="1" applyBorder="1">
      <alignment vertical="center"/>
    </xf>
    <xf numFmtId="38" fontId="0" fillId="0" borderId="12" xfId="3" applyFont="1" applyBorder="1">
      <alignment vertical="center"/>
    </xf>
    <xf numFmtId="38" fontId="0" fillId="0" borderId="7" xfId="3" applyFont="1" applyBorder="1">
      <alignment vertical="center"/>
    </xf>
    <xf numFmtId="38" fontId="0" fillId="0" borderId="17" xfId="3" applyFont="1" applyBorder="1">
      <alignment vertical="center"/>
    </xf>
    <xf numFmtId="38" fontId="0" fillId="0" borderId="8" xfId="3" applyFont="1" applyBorder="1">
      <alignment vertical="center"/>
    </xf>
    <xf numFmtId="38" fontId="0" fillId="0" borderId="1" xfId="3" applyFont="1" applyBorder="1">
      <alignment vertical="center"/>
    </xf>
    <xf numFmtId="38" fontId="0" fillId="0" borderId="18" xfId="3" applyFont="1" applyBorder="1">
      <alignment vertical="center"/>
    </xf>
    <xf numFmtId="38" fontId="0" fillId="0" borderId="2" xfId="3" applyFont="1" applyBorder="1">
      <alignment vertical="center"/>
    </xf>
    <xf numFmtId="0" fontId="0" fillId="0" borderId="3" xfId="0" applyBorder="1">
      <alignment vertical="center"/>
    </xf>
    <xf numFmtId="38" fontId="0" fillId="2" borderId="17" xfId="3" applyFont="1" applyFill="1" applyBorder="1">
      <alignment vertical="center"/>
    </xf>
    <xf numFmtId="38" fontId="0" fillId="0" borderId="20" xfId="3" applyFont="1" applyBorder="1" applyAlignment="1">
      <alignment horizontal="center" vertical="center"/>
    </xf>
    <xf numFmtId="38" fontId="0" fillId="0" borderId="21" xfId="3" applyFont="1" applyBorder="1" applyAlignment="1">
      <alignment horizontal="center" vertical="center"/>
    </xf>
    <xf numFmtId="38" fontId="0" fillId="2" borderId="10" xfId="3" applyFont="1" applyFill="1" applyBorder="1">
      <alignment vertical="center"/>
    </xf>
    <xf numFmtId="38" fontId="0" fillId="2" borderId="22" xfId="3" applyFont="1" applyFill="1" applyBorder="1">
      <alignment vertical="center"/>
    </xf>
    <xf numFmtId="0" fontId="0" fillId="0" borderId="24" xfId="0" applyBorder="1">
      <alignment vertical="center"/>
    </xf>
    <xf numFmtId="0" fontId="0" fillId="0" borderId="24" xfId="0" applyFill="1" applyBorder="1">
      <alignment vertical="center"/>
    </xf>
    <xf numFmtId="0" fontId="0" fillId="2" borderId="24" xfId="0" applyFill="1" applyBorder="1">
      <alignment vertical="center"/>
    </xf>
    <xf numFmtId="0" fontId="0" fillId="2" borderId="25" xfId="0" applyFill="1" applyBorder="1">
      <alignment vertical="center"/>
    </xf>
    <xf numFmtId="38" fontId="0" fillId="0" borderId="3" xfId="3" applyFont="1" applyBorder="1">
      <alignment vertical="center"/>
    </xf>
    <xf numFmtId="38" fontId="0" fillId="0" borderId="7" xfId="3" applyFont="1" applyBorder="1" applyAlignment="1">
      <alignment horizontal="right" vertical="center"/>
    </xf>
    <xf numFmtId="38" fontId="0" fillId="2" borderId="3" xfId="3" applyFont="1" applyFill="1" applyBorder="1">
      <alignment vertical="center"/>
    </xf>
    <xf numFmtId="38" fontId="0" fillId="2" borderId="7" xfId="3" applyFont="1" applyFill="1" applyBorder="1" applyAlignment="1">
      <alignment horizontal="right" vertical="center"/>
    </xf>
    <xf numFmtId="38" fontId="0" fillId="2" borderId="4" xfId="3" applyFont="1" applyFill="1" applyBorder="1">
      <alignment vertical="center"/>
    </xf>
    <xf numFmtId="38" fontId="0" fillId="2" borderId="8" xfId="3" applyFont="1" applyFill="1" applyBorder="1" applyAlignment="1">
      <alignment horizontal="right" vertical="center"/>
    </xf>
    <xf numFmtId="0" fontId="0" fillId="0" borderId="25" xfId="0" applyFill="1" applyBorder="1">
      <alignment vertical="center"/>
    </xf>
    <xf numFmtId="38" fontId="0" fillId="0" borderId="7" xfId="3" applyFont="1" applyBorder="1" applyAlignment="1">
      <alignment horizontal="center" vertical="center"/>
    </xf>
    <xf numFmtId="38" fontId="0" fillId="0" borderId="4" xfId="3" applyFont="1" applyBorder="1">
      <alignment vertical="center"/>
    </xf>
    <xf numFmtId="38" fontId="0" fillId="0" borderId="8" xfId="3" applyFont="1" applyBorder="1" applyAlignment="1">
      <alignment horizontal="center" vertical="center"/>
    </xf>
    <xf numFmtId="0" fontId="0" fillId="0" borderId="26" xfId="0" applyBorder="1">
      <alignment vertical="center"/>
    </xf>
    <xf numFmtId="38" fontId="0" fillId="0" borderId="27" xfId="3" applyFont="1" applyBorder="1">
      <alignment vertical="center"/>
    </xf>
    <xf numFmtId="38" fontId="0" fillId="0" borderId="28" xfId="3" applyFont="1" applyBorder="1">
      <alignment vertical="center"/>
    </xf>
    <xf numFmtId="38" fontId="0" fillId="0" borderId="29" xfId="3" applyFont="1" applyBorder="1">
      <alignment vertical="center"/>
    </xf>
    <xf numFmtId="0" fontId="0" fillId="0" borderId="30" xfId="0" applyBorder="1">
      <alignment vertical="center"/>
    </xf>
    <xf numFmtId="38" fontId="0" fillId="0" borderId="31" xfId="3" applyFont="1" applyBorder="1">
      <alignment vertical="center"/>
    </xf>
    <xf numFmtId="38" fontId="0" fillId="0" borderId="32" xfId="3" applyFont="1" applyBorder="1" applyAlignment="1">
      <alignment horizontal="right" vertical="center"/>
    </xf>
    <xf numFmtId="38" fontId="0" fillId="0" borderId="32" xfId="3" applyFont="1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0" xfId="0" applyFill="1" applyBorder="1">
      <alignment vertical="center"/>
    </xf>
    <xf numFmtId="38" fontId="0" fillId="0" borderId="32" xfId="3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0" fillId="0" borderId="33" xfId="0" applyFill="1" applyBorder="1">
      <alignment vertical="center"/>
    </xf>
    <xf numFmtId="38" fontId="0" fillId="0" borderId="34" xfId="3" applyFont="1" applyBorder="1">
      <alignment vertical="center"/>
    </xf>
    <xf numFmtId="38" fontId="0" fillId="0" borderId="35" xfId="3" applyFont="1" applyBorder="1" applyAlignment="1">
      <alignment horizontal="center" vertical="center"/>
    </xf>
    <xf numFmtId="38" fontId="0" fillId="0" borderId="5" xfId="3" applyFont="1" applyBorder="1">
      <alignment vertical="center"/>
    </xf>
    <xf numFmtId="38" fontId="0" fillId="0" borderId="16" xfId="3" applyFont="1" applyBorder="1">
      <alignment vertical="center"/>
    </xf>
    <xf numFmtId="38" fontId="0" fillId="0" borderId="6" xfId="3" applyFont="1" applyBorder="1">
      <alignment vertical="center"/>
    </xf>
    <xf numFmtId="38" fontId="0" fillId="0" borderId="35" xfId="3" applyFont="1" applyBorder="1">
      <alignment vertical="center"/>
    </xf>
    <xf numFmtId="38" fontId="0" fillId="0" borderId="19" xfId="3" applyFont="1" applyBorder="1">
      <alignment vertical="center"/>
    </xf>
    <xf numFmtId="38" fontId="0" fillId="0" borderId="20" xfId="3" applyFont="1" applyBorder="1">
      <alignment vertical="center"/>
    </xf>
    <xf numFmtId="38" fontId="0" fillId="2" borderId="20" xfId="3" applyFont="1" applyFill="1" applyBorder="1">
      <alignment vertical="center"/>
    </xf>
    <xf numFmtId="38" fontId="0" fillId="2" borderId="21" xfId="3" applyFont="1" applyFill="1" applyBorder="1">
      <alignment vertical="center"/>
    </xf>
    <xf numFmtId="38" fontId="0" fillId="0" borderId="36" xfId="3" applyFont="1" applyBorder="1">
      <alignment vertical="center"/>
    </xf>
    <xf numFmtId="0" fontId="0" fillId="0" borderId="37" xfId="0" applyFill="1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5" xfId="0" applyBorder="1">
      <alignment vertical="center"/>
    </xf>
    <xf numFmtId="38" fontId="0" fillId="0" borderId="23" xfId="3" applyFont="1" applyBorder="1">
      <alignment vertical="center"/>
    </xf>
    <xf numFmtId="38" fontId="0" fillId="0" borderId="24" xfId="3" applyFont="1" applyBorder="1">
      <alignment vertical="center"/>
    </xf>
    <xf numFmtId="38" fontId="0" fillId="0" borderId="25" xfId="3" applyFont="1" applyBorder="1">
      <alignment vertical="center"/>
    </xf>
    <xf numFmtId="38" fontId="0" fillId="0" borderId="38" xfId="3" applyFont="1" applyBorder="1">
      <alignment vertical="center"/>
    </xf>
    <xf numFmtId="38" fontId="0" fillId="0" borderId="33" xfId="3" applyFont="1" applyBorder="1">
      <alignment vertical="center"/>
    </xf>
    <xf numFmtId="38" fontId="0" fillId="0" borderId="13" xfId="3" applyFont="1" applyBorder="1">
      <alignment vertical="center"/>
    </xf>
    <xf numFmtId="38" fontId="0" fillId="0" borderId="39" xfId="3" applyFont="1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38" fontId="0" fillId="2" borderId="3" xfId="3" applyFont="1" applyFill="1" applyBorder="1" applyAlignment="1">
      <alignment horizontal="right" vertical="center"/>
    </xf>
    <xf numFmtId="38" fontId="0" fillId="0" borderId="40" xfId="3" applyFont="1" applyBorder="1" applyAlignment="1">
      <alignment horizontal="center" vertical="center"/>
    </xf>
    <xf numFmtId="38" fontId="0" fillId="0" borderId="41" xfId="3" applyFont="1" applyBorder="1" applyAlignment="1">
      <alignment horizontal="center" vertical="center"/>
    </xf>
    <xf numFmtId="38" fontId="0" fillId="0" borderId="42" xfId="3" applyFont="1" applyBorder="1">
      <alignment vertical="center"/>
    </xf>
    <xf numFmtId="38" fontId="0" fillId="0" borderId="43" xfId="3" applyFont="1" applyBorder="1">
      <alignment vertical="center"/>
    </xf>
    <xf numFmtId="38" fontId="0" fillId="0" borderId="44" xfId="3" applyFont="1" applyBorder="1">
      <alignment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38" fontId="0" fillId="0" borderId="14" xfId="3" applyFont="1" applyBorder="1" applyAlignment="1">
      <alignment horizontal="center" vertical="center"/>
    </xf>
    <xf numFmtId="38" fontId="0" fillId="0" borderId="15" xfId="3" applyFont="1" applyBorder="1" applyAlignment="1">
      <alignment horizontal="center" vertical="center"/>
    </xf>
  </cellXfs>
  <cellStyles count="4">
    <cellStyle name="桁区切り" xfId="3" builtinId="6"/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EAED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7"/>
  <sheetViews>
    <sheetView tabSelected="1" topLeftCell="K1" workbookViewId="0">
      <selection activeCell="P25" sqref="P25"/>
    </sheetView>
  </sheetViews>
  <sheetFormatPr defaultRowHeight="13.5"/>
  <cols>
    <col min="1" max="1" width="13.875" bestFit="1" customWidth="1"/>
    <col min="2" max="2" width="14" customWidth="1"/>
    <col min="3" max="3" width="9.5" customWidth="1"/>
    <col min="4" max="15" width="9.25" customWidth="1"/>
    <col min="16" max="16" width="13" bestFit="1" customWidth="1"/>
    <col min="17" max="17" width="10.25" bestFit="1" customWidth="1"/>
  </cols>
  <sheetData>
    <row r="1" spans="1:17" ht="22.5" customHeight="1" thickBot="1">
      <c r="A1" s="89" t="s">
        <v>25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7" ht="14.25" thickBot="1">
      <c r="A2" s="48" t="s">
        <v>27</v>
      </c>
      <c r="B2" s="49" t="s">
        <v>16</v>
      </c>
      <c r="C2" s="50" t="s">
        <v>17</v>
      </c>
      <c r="D2" s="49" t="s">
        <v>2</v>
      </c>
      <c r="E2" s="51" t="s">
        <v>3</v>
      </c>
      <c r="F2" s="51" t="s">
        <v>4</v>
      </c>
      <c r="G2" s="51" t="s">
        <v>5</v>
      </c>
      <c r="H2" s="51" t="s">
        <v>6</v>
      </c>
      <c r="I2" s="51" t="s">
        <v>7</v>
      </c>
      <c r="J2" s="51" t="s">
        <v>8</v>
      </c>
      <c r="K2" s="51" t="s">
        <v>9</v>
      </c>
      <c r="L2" s="51" t="s">
        <v>10</v>
      </c>
      <c r="M2" s="51" t="s">
        <v>1</v>
      </c>
      <c r="N2" s="51" t="s">
        <v>11</v>
      </c>
      <c r="O2" s="50" t="s">
        <v>12</v>
      </c>
      <c r="P2" s="67" t="s">
        <v>41</v>
      </c>
    </row>
    <row r="3" spans="1:17">
      <c r="A3" s="44" t="s">
        <v>18</v>
      </c>
      <c r="B3" s="45">
        <v>54000</v>
      </c>
      <c r="C3" s="46"/>
      <c r="D3" s="58">
        <f>54000*4</f>
        <v>216000</v>
      </c>
      <c r="E3" s="59">
        <f>$B$3*10</f>
        <v>540000</v>
      </c>
      <c r="F3" s="59">
        <f>$B$3*10</f>
        <v>540000</v>
      </c>
      <c r="G3" s="59">
        <f t="shared" ref="G3:H3" si="0">$B$3*10</f>
        <v>540000</v>
      </c>
      <c r="H3" s="59">
        <f t="shared" si="0"/>
        <v>540000</v>
      </c>
      <c r="I3" s="59">
        <f>$B$3*5</f>
        <v>270000</v>
      </c>
      <c r="J3" s="59">
        <f t="shared" ref="J3:O3" si="1">$B$3*5</f>
        <v>270000</v>
      </c>
      <c r="K3" s="59">
        <f t="shared" si="1"/>
        <v>270000</v>
      </c>
      <c r="L3" s="59">
        <f t="shared" si="1"/>
        <v>270000</v>
      </c>
      <c r="M3" s="59">
        <f t="shared" si="1"/>
        <v>270000</v>
      </c>
      <c r="N3" s="59">
        <f t="shared" si="1"/>
        <v>270000</v>
      </c>
      <c r="O3" s="62">
        <f t="shared" si="1"/>
        <v>270000</v>
      </c>
      <c r="P3" s="70">
        <f>SUM(D3:O3)</f>
        <v>4266000</v>
      </c>
      <c r="Q3" s="9"/>
    </row>
    <row r="4" spans="1:17">
      <c r="A4" s="26" t="s">
        <v>20</v>
      </c>
      <c r="B4" s="30">
        <v>5000</v>
      </c>
      <c r="C4" s="31">
        <v>25</v>
      </c>
      <c r="D4" s="30">
        <v>0</v>
      </c>
      <c r="E4" s="6">
        <v>0</v>
      </c>
      <c r="F4" s="6"/>
      <c r="G4" s="6"/>
      <c r="H4" s="6"/>
      <c r="I4" s="6">
        <f t="shared" ref="I4:K4" si="2">$B$4*$C$4*2</f>
        <v>250000</v>
      </c>
      <c r="J4" s="6">
        <f t="shared" si="2"/>
        <v>250000</v>
      </c>
      <c r="K4" s="6">
        <f t="shared" si="2"/>
        <v>250000</v>
      </c>
      <c r="L4" s="6">
        <f>$B$4*$C$4*2</f>
        <v>250000</v>
      </c>
      <c r="M4" s="6">
        <f t="shared" ref="M4:O4" si="3">$B$4*$C$4*2</f>
        <v>250000</v>
      </c>
      <c r="N4" s="6">
        <f t="shared" si="3"/>
        <v>250000</v>
      </c>
      <c r="O4" s="63">
        <f t="shared" si="3"/>
        <v>250000</v>
      </c>
      <c r="P4" s="71">
        <f t="shared" ref="P4:P13" si="4">SUM(D4:O4)</f>
        <v>1750000</v>
      </c>
    </row>
    <row r="5" spans="1:17">
      <c r="A5" s="26" t="s">
        <v>34</v>
      </c>
      <c r="B5" s="30">
        <v>40000</v>
      </c>
      <c r="C5" s="31"/>
      <c r="D5" s="30"/>
      <c r="E5" s="6"/>
      <c r="F5" s="6"/>
      <c r="G5" s="6"/>
      <c r="H5" s="6"/>
      <c r="I5" s="6">
        <f t="shared" ref="I5:K5" si="5">$B$5*3</f>
        <v>120000</v>
      </c>
      <c r="J5" s="6">
        <f t="shared" si="5"/>
        <v>120000</v>
      </c>
      <c r="K5" s="6">
        <f t="shared" si="5"/>
        <v>120000</v>
      </c>
      <c r="L5" s="6">
        <f>$B$5*3</f>
        <v>120000</v>
      </c>
      <c r="M5" s="6">
        <f t="shared" ref="M5:O5" si="6">$B$5*3</f>
        <v>120000</v>
      </c>
      <c r="N5" s="6">
        <f t="shared" si="6"/>
        <v>120000</v>
      </c>
      <c r="O5" s="63">
        <f t="shared" si="6"/>
        <v>120000</v>
      </c>
      <c r="P5" s="71">
        <f t="shared" si="4"/>
        <v>840000</v>
      </c>
    </row>
    <row r="6" spans="1:17">
      <c r="A6" s="26" t="s">
        <v>35</v>
      </c>
      <c r="B6" s="30">
        <v>50000</v>
      </c>
      <c r="C6" s="31"/>
      <c r="D6" s="30"/>
      <c r="E6" s="6"/>
      <c r="F6" s="6"/>
      <c r="G6" s="6"/>
      <c r="H6" s="6"/>
      <c r="I6" s="6">
        <f t="shared" ref="I6:K6" si="7">$B$6*3</f>
        <v>150000</v>
      </c>
      <c r="J6" s="6">
        <f t="shared" si="7"/>
        <v>150000</v>
      </c>
      <c r="K6" s="6">
        <f t="shared" si="7"/>
        <v>150000</v>
      </c>
      <c r="L6" s="6">
        <f>$B$6*3</f>
        <v>150000</v>
      </c>
      <c r="M6" s="6">
        <f t="shared" ref="M6:O6" si="8">$B$6*3</f>
        <v>150000</v>
      </c>
      <c r="N6" s="6">
        <f t="shared" si="8"/>
        <v>150000</v>
      </c>
      <c r="O6" s="63">
        <f t="shared" si="8"/>
        <v>150000</v>
      </c>
      <c r="P6" s="71">
        <f t="shared" si="4"/>
        <v>1050000</v>
      </c>
    </row>
    <row r="7" spans="1:17">
      <c r="A7" s="26" t="s">
        <v>21</v>
      </c>
      <c r="B7" s="30">
        <v>16000</v>
      </c>
      <c r="C7" s="31">
        <v>20</v>
      </c>
      <c r="D7" s="30">
        <f>B7*20*2</f>
        <v>640000</v>
      </c>
      <c r="E7" s="6">
        <f>$B$7*$C$7*5</f>
        <v>1600000</v>
      </c>
      <c r="F7" s="6">
        <f>$B$7*$C$7*5</f>
        <v>1600000</v>
      </c>
      <c r="G7" s="6">
        <f t="shared" ref="G7:O7" si="9">$B$7*$C$7*5</f>
        <v>1600000</v>
      </c>
      <c r="H7" s="6">
        <f t="shared" si="9"/>
        <v>1600000</v>
      </c>
      <c r="I7" s="6">
        <f t="shared" si="9"/>
        <v>1600000</v>
      </c>
      <c r="J7" s="6">
        <f t="shared" si="9"/>
        <v>1600000</v>
      </c>
      <c r="K7" s="6">
        <f t="shared" si="9"/>
        <v>1600000</v>
      </c>
      <c r="L7" s="6">
        <f t="shared" si="9"/>
        <v>1600000</v>
      </c>
      <c r="M7" s="6">
        <f t="shared" si="9"/>
        <v>1600000</v>
      </c>
      <c r="N7" s="6">
        <f t="shared" si="9"/>
        <v>1600000</v>
      </c>
      <c r="O7" s="63">
        <f t="shared" si="9"/>
        <v>1600000</v>
      </c>
      <c r="P7" s="71">
        <f t="shared" si="4"/>
        <v>18240000</v>
      </c>
    </row>
    <row r="8" spans="1:17">
      <c r="A8" s="27" t="s">
        <v>19</v>
      </c>
      <c r="B8" s="30">
        <v>20000</v>
      </c>
      <c r="C8" s="31">
        <v>5</v>
      </c>
      <c r="D8" s="30">
        <f>B8*C8</f>
        <v>100000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3">
        <v>0</v>
      </c>
      <c r="P8" s="71">
        <f t="shared" si="4"/>
        <v>100000</v>
      </c>
    </row>
    <row r="9" spans="1:17">
      <c r="A9" s="27" t="s">
        <v>15</v>
      </c>
      <c r="B9" s="30">
        <v>20000</v>
      </c>
      <c r="C9" s="31"/>
      <c r="D9" s="30">
        <v>10000</v>
      </c>
      <c r="E9" s="6">
        <v>20000</v>
      </c>
      <c r="F9" s="6">
        <v>20000</v>
      </c>
      <c r="G9" s="6">
        <v>20000</v>
      </c>
      <c r="H9" s="6">
        <v>20000</v>
      </c>
      <c r="I9" s="6">
        <v>20000</v>
      </c>
      <c r="J9" s="6">
        <v>20000</v>
      </c>
      <c r="K9" s="6">
        <v>20000</v>
      </c>
      <c r="L9" s="6">
        <v>20000</v>
      </c>
      <c r="M9" s="6">
        <v>20000</v>
      </c>
      <c r="N9" s="6">
        <v>20000</v>
      </c>
      <c r="O9" s="63">
        <v>20000</v>
      </c>
      <c r="P9" s="71">
        <f t="shared" si="4"/>
        <v>230000</v>
      </c>
    </row>
    <row r="10" spans="1:17">
      <c r="A10" s="28" t="s">
        <v>13</v>
      </c>
      <c r="B10" s="80" t="s">
        <v>30</v>
      </c>
      <c r="C10" s="33"/>
      <c r="D10" s="32">
        <f>D23*15%</f>
        <v>314400</v>
      </c>
      <c r="E10" s="7">
        <f t="shared" ref="E10:O10" si="10">E23*15%</f>
        <v>636000</v>
      </c>
      <c r="F10" s="7">
        <f t="shared" si="10"/>
        <v>636000</v>
      </c>
      <c r="G10" s="7">
        <f t="shared" si="10"/>
        <v>636000</v>
      </c>
      <c r="H10" s="7">
        <f t="shared" si="10"/>
        <v>636000</v>
      </c>
      <c r="I10" s="7">
        <f t="shared" si="10"/>
        <v>637500</v>
      </c>
      <c r="J10" s="7">
        <f t="shared" si="10"/>
        <v>637500</v>
      </c>
      <c r="K10" s="7">
        <f t="shared" si="10"/>
        <v>637500</v>
      </c>
      <c r="L10" s="7">
        <f t="shared" si="10"/>
        <v>637500</v>
      </c>
      <c r="M10" s="7">
        <f t="shared" si="10"/>
        <v>637500</v>
      </c>
      <c r="N10" s="7">
        <f t="shared" si="10"/>
        <v>637500</v>
      </c>
      <c r="O10" s="64">
        <f t="shared" si="10"/>
        <v>637500</v>
      </c>
      <c r="P10" s="71">
        <f t="shared" si="4"/>
        <v>7320900</v>
      </c>
    </row>
    <row r="11" spans="1:17">
      <c r="A11" s="28" t="s">
        <v>14</v>
      </c>
      <c r="B11" s="32">
        <v>15000</v>
      </c>
      <c r="C11" s="33"/>
      <c r="D11" s="32">
        <v>15000</v>
      </c>
      <c r="E11" s="7">
        <v>15000</v>
      </c>
      <c r="F11" s="7">
        <v>15000</v>
      </c>
      <c r="G11" s="7">
        <v>15000</v>
      </c>
      <c r="H11" s="7">
        <v>15000</v>
      </c>
      <c r="I11" s="7">
        <v>15000</v>
      </c>
      <c r="J11" s="7">
        <v>15000</v>
      </c>
      <c r="K11" s="7">
        <v>15000</v>
      </c>
      <c r="L11" s="7">
        <v>15000</v>
      </c>
      <c r="M11" s="7">
        <v>15000</v>
      </c>
      <c r="N11" s="7">
        <v>15000</v>
      </c>
      <c r="O11" s="64">
        <v>15000</v>
      </c>
      <c r="P11" s="71">
        <f t="shared" si="4"/>
        <v>180000</v>
      </c>
    </row>
    <row r="12" spans="1:17" ht="14.25" thickBot="1">
      <c r="A12" s="29" t="s">
        <v>0</v>
      </c>
      <c r="B12" s="34">
        <v>170000</v>
      </c>
      <c r="C12" s="35">
        <v>6</v>
      </c>
      <c r="D12" s="34">
        <f>$B$12*$C$12-D8</f>
        <v>920000</v>
      </c>
      <c r="E12" s="21">
        <f t="shared" ref="E12:O12" si="11">$B$12*$C$12</f>
        <v>1020000</v>
      </c>
      <c r="F12" s="21">
        <f t="shared" si="11"/>
        <v>1020000</v>
      </c>
      <c r="G12" s="21">
        <f t="shared" si="11"/>
        <v>1020000</v>
      </c>
      <c r="H12" s="21">
        <f t="shared" si="11"/>
        <v>1020000</v>
      </c>
      <c r="I12" s="21">
        <f t="shared" si="11"/>
        <v>1020000</v>
      </c>
      <c r="J12" s="21">
        <f t="shared" si="11"/>
        <v>1020000</v>
      </c>
      <c r="K12" s="21">
        <f t="shared" si="11"/>
        <v>1020000</v>
      </c>
      <c r="L12" s="21">
        <f t="shared" si="11"/>
        <v>1020000</v>
      </c>
      <c r="M12" s="21">
        <f t="shared" si="11"/>
        <v>1020000</v>
      </c>
      <c r="N12" s="21">
        <f t="shared" si="11"/>
        <v>1020000</v>
      </c>
      <c r="O12" s="65">
        <f t="shared" si="11"/>
        <v>1020000</v>
      </c>
      <c r="P12" s="72">
        <f t="shared" si="4"/>
        <v>12140000</v>
      </c>
    </row>
    <row r="13" spans="1:17" ht="14.25" thickBot="1">
      <c r="A13" s="2"/>
      <c r="B13" s="91" t="s">
        <v>40</v>
      </c>
      <c r="C13" s="92"/>
      <c r="D13" s="17">
        <f t="shared" ref="D13:O13" si="12">SUM(D3:D12)</f>
        <v>2215400</v>
      </c>
      <c r="E13" s="18">
        <f t="shared" si="12"/>
        <v>3831000</v>
      </c>
      <c r="F13" s="18">
        <f t="shared" si="12"/>
        <v>3831000</v>
      </c>
      <c r="G13" s="18">
        <f t="shared" si="12"/>
        <v>3831000</v>
      </c>
      <c r="H13" s="18">
        <f t="shared" si="12"/>
        <v>3831000</v>
      </c>
      <c r="I13" s="18">
        <f t="shared" si="12"/>
        <v>4082500</v>
      </c>
      <c r="J13" s="18">
        <f t="shared" si="12"/>
        <v>4082500</v>
      </c>
      <c r="K13" s="18">
        <f t="shared" si="12"/>
        <v>4082500</v>
      </c>
      <c r="L13" s="18">
        <f t="shared" si="12"/>
        <v>4082500</v>
      </c>
      <c r="M13" s="18">
        <f t="shared" si="12"/>
        <v>4082500</v>
      </c>
      <c r="N13" s="18">
        <f t="shared" si="12"/>
        <v>4082500</v>
      </c>
      <c r="O13" s="66">
        <f t="shared" si="12"/>
        <v>4082500</v>
      </c>
      <c r="P13" s="73">
        <f t="shared" si="4"/>
        <v>46116900</v>
      </c>
    </row>
    <row r="14" spans="1:17">
      <c r="A14" s="2"/>
      <c r="B14" s="3"/>
      <c r="C14" s="5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7" ht="21" customHeight="1" thickBot="1">
      <c r="A15" s="90" t="s">
        <v>26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</row>
    <row r="16" spans="1:17" ht="13.5" customHeight="1" thickBot="1">
      <c r="A16" s="54" t="s">
        <v>27</v>
      </c>
      <c r="B16" s="49" t="s">
        <v>16</v>
      </c>
      <c r="C16" s="50" t="s">
        <v>45</v>
      </c>
      <c r="D16" s="49" t="s">
        <v>2</v>
      </c>
      <c r="E16" s="51" t="s">
        <v>3</v>
      </c>
      <c r="F16" s="51" t="s">
        <v>4</v>
      </c>
      <c r="G16" s="51" t="s">
        <v>5</v>
      </c>
      <c r="H16" s="51" t="s">
        <v>6</v>
      </c>
      <c r="I16" s="51" t="s">
        <v>7</v>
      </c>
      <c r="J16" s="51" t="s">
        <v>8</v>
      </c>
      <c r="K16" s="51" t="s">
        <v>9</v>
      </c>
      <c r="L16" s="51" t="s">
        <v>10</v>
      </c>
      <c r="M16" s="51" t="s">
        <v>1</v>
      </c>
      <c r="N16" s="51" t="s">
        <v>11</v>
      </c>
      <c r="O16" s="50" t="s">
        <v>12</v>
      </c>
      <c r="P16" s="67" t="s">
        <v>42</v>
      </c>
    </row>
    <row r="17" spans="1:16" ht="13.5" customHeight="1">
      <c r="A17" s="52" t="s">
        <v>29</v>
      </c>
      <c r="B17" s="45">
        <v>20000</v>
      </c>
      <c r="C17" s="53">
        <v>20</v>
      </c>
      <c r="D17" s="58">
        <f>$B$17*$C$17*5</f>
        <v>2000000</v>
      </c>
      <c r="E17" s="59">
        <f>$B$17*$C$17*10</f>
        <v>4000000</v>
      </c>
      <c r="F17" s="59">
        <f>$B$17*$C$17*10</f>
        <v>4000000</v>
      </c>
      <c r="G17" s="59">
        <f>$B$17*$C$17*10</f>
        <v>4000000</v>
      </c>
      <c r="H17" s="59">
        <f>$B$17*$C$17*10</f>
        <v>4000000</v>
      </c>
      <c r="I17" s="59">
        <f>$B$17*$C$17*5</f>
        <v>2000000</v>
      </c>
      <c r="J17" s="59">
        <f t="shared" ref="J17:O17" si="13">$B$17*$C$17*5</f>
        <v>2000000</v>
      </c>
      <c r="K17" s="59">
        <f t="shared" si="13"/>
        <v>2000000</v>
      </c>
      <c r="L17" s="59">
        <f t="shared" si="13"/>
        <v>2000000</v>
      </c>
      <c r="M17" s="59">
        <f t="shared" si="13"/>
        <v>2000000</v>
      </c>
      <c r="N17" s="59">
        <f t="shared" si="13"/>
        <v>2000000</v>
      </c>
      <c r="O17" s="60">
        <f t="shared" si="13"/>
        <v>2000000</v>
      </c>
      <c r="P17" s="70">
        <f>SUM(D17:O17)</f>
        <v>32000000</v>
      </c>
    </row>
    <row r="18" spans="1:16">
      <c r="A18" s="27" t="s">
        <v>33</v>
      </c>
      <c r="B18" s="30" t="s">
        <v>36</v>
      </c>
      <c r="C18" s="37"/>
      <c r="D18" s="30">
        <f t="shared" ref="D18:O18" si="14">D7*0.15</f>
        <v>96000</v>
      </c>
      <c r="E18" s="6">
        <f t="shared" si="14"/>
        <v>240000</v>
      </c>
      <c r="F18" s="6">
        <f t="shared" si="14"/>
        <v>240000</v>
      </c>
      <c r="G18" s="6">
        <f t="shared" si="14"/>
        <v>240000</v>
      </c>
      <c r="H18" s="6">
        <f t="shared" si="14"/>
        <v>240000</v>
      </c>
      <c r="I18" s="6">
        <f t="shared" si="14"/>
        <v>240000</v>
      </c>
      <c r="J18" s="6">
        <f t="shared" si="14"/>
        <v>240000</v>
      </c>
      <c r="K18" s="6">
        <f t="shared" si="14"/>
        <v>240000</v>
      </c>
      <c r="L18" s="6">
        <f t="shared" si="14"/>
        <v>240000</v>
      </c>
      <c r="M18" s="6">
        <f t="shared" si="14"/>
        <v>240000</v>
      </c>
      <c r="N18" s="6">
        <f t="shared" si="14"/>
        <v>240000</v>
      </c>
      <c r="O18" s="14">
        <f t="shared" si="14"/>
        <v>240000</v>
      </c>
      <c r="P18" s="71">
        <f t="shared" ref="P18:P23" si="15">SUM(D18:O18)</f>
        <v>2736000</v>
      </c>
    </row>
    <row r="19" spans="1:16">
      <c r="A19" s="27" t="s">
        <v>32</v>
      </c>
      <c r="B19" s="30">
        <v>30000</v>
      </c>
      <c r="C19" s="37">
        <v>20</v>
      </c>
      <c r="D19" s="40"/>
      <c r="E19" s="6"/>
      <c r="F19" s="6"/>
      <c r="G19" s="6"/>
      <c r="H19" s="6"/>
      <c r="I19" s="6">
        <f t="shared" ref="I19:K19" si="16">$B$19*$C$19*2</f>
        <v>1200000</v>
      </c>
      <c r="J19" s="6">
        <f t="shared" si="16"/>
        <v>1200000</v>
      </c>
      <c r="K19" s="6">
        <f t="shared" si="16"/>
        <v>1200000</v>
      </c>
      <c r="L19" s="6">
        <f>$B$19*$C$19*2</f>
        <v>1200000</v>
      </c>
      <c r="M19" s="6">
        <f t="shared" ref="M19:O19" si="17">$B$19*$C$19*2</f>
        <v>1200000</v>
      </c>
      <c r="N19" s="6">
        <f t="shared" si="17"/>
        <v>1200000</v>
      </c>
      <c r="O19" s="14">
        <f t="shared" si="17"/>
        <v>1200000</v>
      </c>
      <c r="P19" s="71">
        <f t="shared" si="15"/>
        <v>8400000</v>
      </c>
    </row>
    <row r="20" spans="1:16">
      <c r="A20" s="27" t="s">
        <v>31</v>
      </c>
      <c r="B20" s="30">
        <v>25000</v>
      </c>
      <c r="C20" s="37">
        <v>10</v>
      </c>
      <c r="D20" s="30"/>
      <c r="E20" s="6"/>
      <c r="F20" s="6"/>
      <c r="G20" s="6"/>
      <c r="H20" s="6"/>
      <c r="I20" s="6">
        <f t="shared" ref="I20:K20" si="18">$B$20*$C$20*3</f>
        <v>750000</v>
      </c>
      <c r="J20" s="6">
        <f t="shared" si="18"/>
        <v>750000</v>
      </c>
      <c r="K20" s="6">
        <f t="shared" si="18"/>
        <v>750000</v>
      </c>
      <c r="L20" s="6">
        <f>$B$20*$C$20*3</f>
        <v>750000</v>
      </c>
      <c r="M20" s="6">
        <f t="shared" ref="M20:O20" si="19">$B$20*$C$20*3</f>
        <v>750000</v>
      </c>
      <c r="N20" s="6">
        <f t="shared" si="19"/>
        <v>750000</v>
      </c>
      <c r="O20" s="14">
        <f t="shared" si="19"/>
        <v>750000</v>
      </c>
      <c r="P20" s="71">
        <f t="shared" si="15"/>
        <v>5250000</v>
      </c>
    </row>
    <row r="21" spans="1:16">
      <c r="A21" s="55" t="s">
        <v>37</v>
      </c>
      <c r="B21" s="56">
        <v>2000</v>
      </c>
      <c r="C21" s="57" t="s">
        <v>44</v>
      </c>
      <c r="D21" s="56"/>
      <c r="E21" s="8"/>
      <c r="F21" s="8"/>
      <c r="G21" s="8"/>
      <c r="H21" s="8"/>
      <c r="I21" s="8">
        <f t="shared" ref="I21:K21" si="20">$B$21*20</f>
        <v>40000</v>
      </c>
      <c r="J21" s="8">
        <f t="shared" si="20"/>
        <v>40000</v>
      </c>
      <c r="K21" s="8">
        <f t="shared" si="20"/>
        <v>40000</v>
      </c>
      <c r="L21" s="8">
        <f>$B$21*20</f>
        <v>40000</v>
      </c>
      <c r="M21" s="8">
        <f t="shared" ref="M21:O21" si="21">$B$21*20</f>
        <v>40000</v>
      </c>
      <c r="N21" s="8">
        <f t="shared" si="21"/>
        <v>40000</v>
      </c>
      <c r="O21" s="61">
        <f t="shared" si="21"/>
        <v>40000</v>
      </c>
      <c r="P21" s="71">
        <f t="shared" si="15"/>
        <v>280000</v>
      </c>
    </row>
    <row r="22" spans="1:16" ht="14.25" thickBot="1">
      <c r="A22" s="36" t="s">
        <v>38</v>
      </c>
      <c r="B22" s="38">
        <v>1000</v>
      </c>
      <c r="C22" s="39" t="s">
        <v>39</v>
      </c>
      <c r="D22" s="38"/>
      <c r="E22" s="15"/>
      <c r="F22" s="15"/>
      <c r="G22" s="15"/>
      <c r="H22" s="15"/>
      <c r="I22" s="15">
        <f t="shared" ref="I22:K22" si="22">$B$22*20</f>
        <v>20000</v>
      </c>
      <c r="J22" s="15">
        <f t="shared" si="22"/>
        <v>20000</v>
      </c>
      <c r="K22" s="15">
        <f t="shared" si="22"/>
        <v>20000</v>
      </c>
      <c r="L22" s="15">
        <f>$B$22*20</f>
        <v>20000</v>
      </c>
      <c r="M22" s="15">
        <f t="shared" ref="M22:O22" si="23">$B$22*20</f>
        <v>20000</v>
      </c>
      <c r="N22" s="15">
        <f t="shared" si="23"/>
        <v>20000</v>
      </c>
      <c r="O22" s="16">
        <f t="shared" si="23"/>
        <v>20000</v>
      </c>
      <c r="P22" s="74">
        <f t="shared" si="15"/>
        <v>140000</v>
      </c>
    </row>
    <row r="23" spans="1:16" ht="14.25" thickBot="1">
      <c r="A23" s="1"/>
      <c r="B23" s="91" t="s">
        <v>28</v>
      </c>
      <c r="C23" s="92"/>
      <c r="D23" s="41">
        <f t="shared" ref="D23:O23" si="24">SUM(D17:D22)</f>
        <v>2096000</v>
      </c>
      <c r="E23" s="42">
        <f t="shared" si="24"/>
        <v>4240000</v>
      </c>
      <c r="F23" s="42">
        <f t="shared" si="24"/>
        <v>4240000</v>
      </c>
      <c r="G23" s="42">
        <f t="shared" si="24"/>
        <v>4240000</v>
      </c>
      <c r="H23" s="42">
        <f t="shared" si="24"/>
        <v>4240000</v>
      </c>
      <c r="I23" s="42">
        <f t="shared" si="24"/>
        <v>4250000</v>
      </c>
      <c r="J23" s="42">
        <f t="shared" si="24"/>
        <v>4250000</v>
      </c>
      <c r="K23" s="42">
        <f t="shared" si="24"/>
        <v>4250000</v>
      </c>
      <c r="L23" s="42">
        <f t="shared" si="24"/>
        <v>4250000</v>
      </c>
      <c r="M23" s="42">
        <f t="shared" si="24"/>
        <v>4250000</v>
      </c>
      <c r="N23" s="42">
        <f t="shared" si="24"/>
        <v>4250000</v>
      </c>
      <c r="O23" s="43">
        <f t="shared" si="24"/>
        <v>4250000</v>
      </c>
      <c r="P23" s="75">
        <f t="shared" si="15"/>
        <v>48806000</v>
      </c>
    </row>
    <row r="24" spans="1:16" ht="14.25" thickBo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4.25" thickBot="1">
      <c r="A25" s="1"/>
      <c r="B25" s="3"/>
      <c r="C25" s="11" t="s">
        <v>43</v>
      </c>
      <c r="D25" s="17">
        <f t="shared" ref="D25:P25" si="25">D23-D13</f>
        <v>-119400</v>
      </c>
      <c r="E25" s="18">
        <f t="shared" si="25"/>
        <v>409000</v>
      </c>
      <c r="F25" s="18">
        <f t="shared" si="25"/>
        <v>409000</v>
      </c>
      <c r="G25" s="18">
        <f t="shared" si="25"/>
        <v>409000</v>
      </c>
      <c r="H25" s="18">
        <f t="shared" si="25"/>
        <v>409000</v>
      </c>
      <c r="I25" s="18">
        <f t="shared" si="25"/>
        <v>167500</v>
      </c>
      <c r="J25" s="18">
        <f t="shared" si="25"/>
        <v>167500</v>
      </c>
      <c r="K25" s="18">
        <f t="shared" si="25"/>
        <v>167500</v>
      </c>
      <c r="L25" s="18">
        <f t="shared" si="25"/>
        <v>167500</v>
      </c>
      <c r="M25" s="18">
        <f t="shared" si="25"/>
        <v>167500</v>
      </c>
      <c r="N25" s="18">
        <f t="shared" si="25"/>
        <v>167500</v>
      </c>
      <c r="O25" s="19">
        <f t="shared" si="25"/>
        <v>167500</v>
      </c>
      <c r="P25" s="19">
        <f t="shared" si="25"/>
        <v>2689100</v>
      </c>
    </row>
    <row r="27" spans="1:16">
      <c r="A27" s="2"/>
      <c r="B27" s="3"/>
      <c r="C27" s="4"/>
    </row>
  </sheetData>
  <mergeCells count="4">
    <mergeCell ref="A1:O1"/>
    <mergeCell ref="A15:O15"/>
    <mergeCell ref="B13:C13"/>
    <mergeCell ref="B23:C23"/>
  </mergeCells>
  <phoneticPr fontId="1"/>
  <pageMargins left="0.7" right="0.7" top="0.75" bottom="0.75" header="0.3" footer="0.3"/>
  <pageSetup paperSize="9" scale="82" orientation="landscape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opLeftCell="B9" workbookViewId="0">
      <selection activeCell="A33" sqref="A33"/>
    </sheetView>
  </sheetViews>
  <sheetFormatPr defaultRowHeight="13.5"/>
  <cols>
    <col min="1" max="1" width="16.5" customWidth="1"/>
    <col min="2" max="2" width="13.875" customWidth="1"/>
    <col min="3" max="3" width="9.375" customWidth="1"/>
    <col min="4" max="4" width="9.375" bestFit="1" customWidth="1"/>
    <col min="5" max="5" width="10.375" bestFit="1" customWidth="1"/>
    <col min="6" max="8" width="9.25" bestFit="1" customWidth="1"/>
    <col min="9" max="9" width="9.375" bestFit="1" customWidth="1"/>
    <col min="10" max="15" width="9.25" bestFit="1" customWidth="1"/>
    <col min="16" max="16" width="13" bestFit="1" customWidth="1"/>
  </cols>
  <sheetData>
    <row r="1" spans="1:16" ht="24.75" thickBot="1">
      <c r="A1" s="89" t="s">
        <v>25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6" ht="14.25" thickBot="1">
      <c r="A2" s="48" t="s">
        <v>27</v>
      </c>
      <c r="B2" s="49" t="s">
        <v>16</v>
      </c>
      <c r="C2" s="50" t="s">
        <v>17</v>
      </c>
      <c r="D2" s="49" t="s">
        <v>2</v>
      </c>
      <c r="E2" s="51" t="s">
        <v>3</v>
      </c>
      <c r="F2" s="51" t="s">
        <v>4</v>
      </c>
      <c r="G2" s="51" t="s">
        <v>5</v>
      </c>
      <c r="H2" s="51" t="s">
        <v>6</v>
      </c>
      <c r="I2" s="51" t="s">
        <v>7</v>
      </c>
      <c r="J2" s="51" t="s">
        <v>8</v>
      </c>
      <c r="K2" s="51" t="s">
        <v>9</v>
      </c>
      <c r="L2" s="51" t="s">
        <v>10</v>
      </c>
      <c r="M2" s="51" t="s">
        <v>1</v>
      </c>
      <c r="N2" s="51" t="s">
        <v>11</v>
      </c>
      <c r="O2" s="50" t="s">
        <v>12</v>
      </c>
      <c r="P2" s="67" t="s">
        <v>41</v>
      </c>
    </row>
    <row r="3" spans="1:16">
      <c r="A3" s="68" t="s">
        <v>18</v>
      </c>
      <c r="B3" s="76">
        <v>54000</v>
      </c>
      <c r="C3" s="46"/>
      <c r="D3" s="59">
        <f t="shared" ref="D3:H3" si="0">$B$3*5</f>
        <v>270000</v>
      </c>
      <c r="E3" s="59">
        <f t="shared" si="0"/>
        <v>270000</v>
      </c>
      <c r="F3" s="59">
        <f t="shared" si="0"/>
        <v>270000</v>
      </c>
      <c r="G3" s="59">
        <f t="shared" si="0"/>
        <v>270000</v>
      </c>
      <c r="H3" s="59">
        <f t="shared" si="0"/>
        <v>270000</v>
      </c>
      <c r="I3" s="59">
        <f>$B$3*5</f>
        <v>270000</v>
      </c>
      <c r="J3" s="59">
        <f t="shared" ref="J3:O3" si="1">$B$3*5</f>
        <v>270000</v>
      </c>
      <c r="K3" s="59">
        <f t="shared" si="1"/>
        <v>270000</v>
      </c>
      <c r="L3" s="59">
        <f t="shared" si="1"/>
        <v>270000</v>
      </c>
      <c r="M3" s="59">
        <f t="shared" si="1"/>
        <v>270000</v>
      </c>
      <c r="N3" s="59">
        <f t="shared" si="1"/>
        <v>270000</v>
      </c>
      <c r="O3" s="62">
        <f t="shared" si="1"/>
        <v>270000</v>
      </c>
      <c r="P3" s="70">
        <f>SUM(D3:O3)</f>
        <v>3240000</v>
      </c>
    </row>
    <row r="4" spans="1:16">
      <c r="A4" s="26" t="s">
        <v>20</v>
      </c>
      <c r="B4" s="10">
        <v>5000</v>
      </c>
      <c r="C4" s="31">
        <v>25</v>
      </c>
      <c r="D4" s="6">
        <f>$B$4*$C$4*4</f>
        <v>500000</v>
      </c>
      <c r="E4" s="6">
        <f t="shared" ref="E4:O4" si="2">$B$4*$C$4*4</f>
        <v>500000</v>
      </c>
      <c r="F4" s="6">
        <f t="shared" si="2"/>
        <v>500000</v>
      </c>
      <c r="G4" s="6">
        <f t="shared" si="2"/>
        <v>500000</v>
      </c>
      <c r="H4" s="6">
        <f t="shared" si="2"/>
        <v>500000</v>
      </c>
      <c r="I4" s="6">
        <f t="shared" si="2"/>
        <v>500000</v>
      </c>
      <c r="J4" s="6">
        <f t="shared" si="2"/>
        <v>500000</v>
      </c>
      <c r="K4" s="6">
        <f t="shared" si="2"/>
        <v>500000</v>
      </c>
      <c r="L4" s="6">
        <f t="shared" si="2"/>
        <v>500000</v>
      </c>
      <c r="M4" s="6">
        <f t="shared" si="2"/>
        <v>500000</v>
      </c>
      <c r="N4" s="6">
        <f t="shared" si="2"/>
        <v>500000</v>
      </c>
      <c r="O4" s="6">
        <f t="shared" si="2"/>
        <v>500000</v>
      </c>
      <c r="P4" s="71">
        <f t="shared" ref="P4:P16" si="3">SUM(D4:O4)</f>
        <v>6000000</v>
      </c>
    </row>
    <row r="5" spans="1:16">
      <c r="A5" s="26" t="s">
        <v>34</v>
      </c>
      <c r="B5" s="10">
        <v>40000</v>
      </c>
      <c r="C5" s="31"/>
      <c r="D5" s="6">
        <f t="shared" ref="D5:H5" si="4">$B$5*3</f>
        <v>120000</v>
      </c>
      <c r="E5" s="6">
        <f t="shared" si="4"/>
        <v>120000</v>
      </c>
      <c r="F5" s="6">
        <f t="shared" si="4"/>
        <v>120000</v>
      </c>
      <c r="G5" s="6">
        <f t="shared" si="4"/>
        <v>120000</v>
      </c>
      <c r="H5" s="6">
        <f t="shared" si="4"/>
        <v>120000</v>
      </c>
      <c r="I5" s="6">
        <f t="shared" ref="I5:K5" si="5">$B$5*3</f>
        <v>120000</v>
      </c>
      <c r="J5" s="6">
        <f t="shared" si="5"/>
        <v>120000</v>
      </c>
      <c r="K5" s="6">
        <f t="shared" si="5"/>
        <v>120000</v>
      </c>
      <c r="L5" s="6">
        <f>$B$5*3</f>
        <v>120000</v>
      </c>
      <c r="M5" s="6">
        <f t="shared" ref="M5:O5" si="6">$B$5*3</f>
        <v>120000</v>
      </c>
      <c r="N5" s="6">
        <f t="shared" si="6"/>
        <v>120000</v>
      </c>
      <c r="O5" s="63">
        <f t="shared" si="6"/>
        <v>120000</v>
      </c>
      <c r="P5" s="71">
        <f t="shared" si="3"/>
        <v>1440000</v>
      </c>
    </row>
    <row r="6" spans="1:16">
      <c r="A6" s="26" t="s">
        <v>35</v>
      </c>
      <c r="B6" s="10">
        <v>50000</v>
      </c>
      <c r="C6" s="31"/>
      <c r="D6" s="6">
        <f t="shared" ref="D6:H6" si="7">$B$6*3</f>
        <v>150000</v>
      </c>
      <c r="E6" s="6">
        <f t="shared" si="7"/>
        <v>150000</v>
      </c>
      <c r="F6" s="6">
        <f t="shared" si="7"/>
        <v>150000</v>
      </c>
      <c r="G6" s="6">
        <f t="shared" si="7"/>
        <v>150000</v>
      </c>
      <c r="H6" s="6">
        <f t="shared" si="7"/>
        <v>150000</v>
      </c>
      <c r="I6" s="6">
        <f t="shared" ref="I6:K6" si="8">$B$6*3</f>
        <v>150000</v>
      </c>
      <c r="J6" s="6">
        <f t="shared" si="8"/>
        <v>150000</v>
      </c>
      <c r="K6" s="6">
        <f t="shared" si="8"/>
        <v>150000</v>
      </c>
      <c r="L6" s="6">
        <f>$B$6*3</f>
        <v>150000</v>
      </c>
      <c r="M6" s="6">
        <f t="shared" ref="M6:O6" si="9">$B$6*3</f>
        <v>150000</v>
      </c>
      <c r="N6" s="6">
        <f t="shared" si="9"/>
        <v>150000</v>
      </c>
      <c r="O6" s="63">
        <f t="shared" si="9"/>
        <v>150000</v>
      </c>
      <c r="P6" s="71">
        <f t="shared" si="3"/>
        <v>1800000</v>
      </c>
    </row>
    <row r="7" spans="1:16">
      <c r="A7" s="26" t="s">
        <v>21</v>
      </c>
      <c r="B7" s="10">
        <v>16000</v>
      </c>
      <c r="C7" s="31">
        <v>20</v>
      </c>
      <c r="D7" s="6">
        <f>$B$7*$C$7*6</f>
        <v>1920000</v>
      </c>
      <c r="E7" s="6">
        <f t="shared" ref="E7:O7" si="10">$B$7*$C$7*6</f>
        <v>1920000</v>
      </c>
      <c r="F7" s="6">
        <f t="shared" si="10"/>
        <v>1920000</v>
      </c>
      <c r="G7" s="6">
        <f t="shared" si="10"/>
        <v>1920000</v>
      </c>
      <c r="H7" s="6">
        <f t="shared" si="10"/>
        <v>1920000</v>
      </c>
      <c r="I7" s="6">
        <f t="shared" si="10"/>
        <v>1920000</v>
      </c>
      <c r="J7" s="6">
        <f t="shared" si="10"/>
        <v>1920000</v>
      </c>
      <c r="K7" s="6">
        <f t="shared" si="10"/>
        <v>1920000</v>
      </c>
      <c r="L7" s="6">
        <f t="shared" si="10"/>
        <v>1920000</v>
      </c>
      <c r="M7" s="6">
        <f t="shared" si="10"/>
        <v>1920000</v>
      </c>
      <c r="N7" s="6">
        <f t="shared" si="10"/>
        <v>1920000</v>
      </c>
      <c r="O7" s="6">
        <f t="shared" si="10"/>
        <v>1920000</v>
      </c>
      <c r="P7" s="71">
        <f t="shared" si="3"/>
        <v>23040000</v>
      </c>
    </row>
    <row r="8" spans="1:16">
      <c r="A8" s="27" t="s">
        <v>19</v>
      </c>
      <c r="B8" s="10">
        <v>20000</v>
      </c>
      <c r="C8" s="31"/>
      <c r="D8" s="30">
        <f>B8*4</f>
        <v>80000</v>
      </c>
      <c r="E8" s="6"/>
      <c r="F8" s="6"/>
      <c r="G8" s="6"/>
      <c r="H8" s="6"/>
      <c r="I8" s="6"/>
      <c r="J8" s="6"/>
      <c r="K8" s="6"/>
      <c r="L8" s="6"/>
      <c r="M8" s="6"/>
      <c r="N8" s="6"/>
      <c r="O8" s="63"/>
      <c r="P8" s="71">
        <f t="shared" si="3"/>
        <v>80000</v>
      </c>
    </row>
    <row r="9" spans="1:16" s="78" customFormat="1">
      <c r="A9" s="27" t="s">
        <v>22</v>
      </c>
      <c r="B9" s="10">
        <v>3000</v>
      </c>
      <c r="C9" s="31">
        <v>20</v>
      </c>
      <c r="D9" s="6">
        <f t="shared" ref="D9:O9" si="11">$B$9*$C$9</f>
        <v>60000</v>
      </c>
      <c r="E9" s="6">
        <f t="shared" si="11"/>
        <v>60000</v>
      </c>
      <c r="F9" s="6">
        <f t="shared" si="11"/>
        <v>60000</v>
      </c>
      <c r="G9" s="6">
        <f t="shared" si="11"/>
        <v>60000</v>
      </c>
      <c r="H9" s="6">
        <f t="shared" si="11"/>
        <v>60000</v>
      </c>
      <c r="I9" s="6">
        <f t="shared" si="11"/>
        <v>60000</v>
      </c>
      <c r="J9" s="6">
        <f t="shared" si="11"/>
        <v>60000</v>
      </c>
      <c r="K9" s="6">
        <f t="shared" si="11"/>
        <v>60000</v>
      </c>
      <c r="L9" s="6">
        <f t="shared" si="11"/>
        <v>60000</v>
      </c>
      <c r="M9" s="6">
        <f t="shared" si="11"/>
        <v>60000</v>
      </c>
      <c r="N9" s="6">
        <f t="shared" si="11"/>
        <v>60000</v>
      </c>
      <c r="O9" s="6">
        <f t="shared" si="11"/>
        <v>60000</v>
      </c>
      <c r="P9" s="71">
        <f t="shared" si="3"/>
        <v>720000</v>
      </c>
    </row>
    <row r="10" spans="1:16" s="77" customFormat="1">
      <c r="A10" s="27" t="s">
        <v>23</v>
      </c>
      <c r="B10" s="10">
        <v>5000</v>
      </c>
      <c r="C10" s="31"/>
      <c r="D10" s="30"/>
      <c r="E10" s="6"/>
      <c r="F10" s="6"/>
      <c r="G10" s="6"/>
      <c r="H10" s="6"/>
      <c r="I10" s="6"/>
      <c r="J10" s="6"/>
      <c r="K10" s="6"/>
      <c r="L10" s="6">
        <f>B10</f>
        <v>5000</v>
      </c>
      <c r="M10" s="6"/>
      <c r="N10" s="6"/>
      <c r="O10" s="63"/>
      <c r="P10" s="71">
        <f t="shared" si="3"/>
        <v>5000</v>
      </c>
    </row>
    <row r="11" spans="1:16" s="77" customFormat="1">
      <c r="A11" s="27" t="s">
        <v>24</v>
      </c>
      <c r="B11" s="10">
        <v>7000</v>
      </c>
      <c r="C11" s="31"/>
      <c r="D11" s="30"/>
      <c r="E11" s="6"/>
      <c r="F11" s="6"/>
      <c r="G11" s="6"/>
      <c r="H11" s="6">
        <f>B11</f>
        <v>7000</v>
      </c>
      <c r="I11" s="6"/>
      <c r="J11" s="6"/>
      <c r="K11" s="6"/>
      <c r="L11" s="6">
        <f>B11</f>
        <v>7000</v>
      </c>
      <c r="M11" s="6"/>
      <c r="N11" s="6"/>
      <c r="O11" s="63"/>
      <c r="P11" s="71">
        <f t="shared" si="3"/>
        <v>14000</v>
      </c>
    </row>
    <row r="12" spans="1:16" s="77" customFormat="1">
      <c r="A12" s="27" t="s">
        <v>49</v>
      </c>
      <c r="B12" s="10">
        <v>20000</v>
      </c>
      <c r="C12" s="31">
        <v>10</v>
      </c>
      <c r="D12" s="30"/>
      <c r="E12" s="6">
        <f>B12*C12</f>
        <v>200000</v>
      </c>
      <c r="F12" s="6"/>
      <c r="G12" s="6"/>
      <c r="H12" s="6"/>
      <c r="I12" s="6"/>
      <c r="J12" s="6"/>
      <c r="K12" s="6">
        <f>B12*10</f>
        <v>200000</v>
      </c>
      <c r="L12" s="6"/>
      <c r="M12" s="6"/>
      <c r="N12" s="6"/>
      <c r="O12" s="63"/>
      <c r="P12" s="74">
        <f t="shared" si="3"/>
        <v>400000</v>
      </c>
    </row>
    <row r="13" spans="1:16">
      <c r="A13" s="27" t="s">
        <v>15</v>
      </c>
      <c r="B13" s="10">
        <v>20000</v>
      </c>
      <c r="C13" s="31"/>
      <c r="D13" s="30">
        <v>10000</v>
      </c>
      <c r="E13" s="6">
        <v>20000</v>
      </c>
      <c r="F13" s="6">
        <v>20000</v>
      </c>
      <c r="G13" s="6">
        <v>20000</v>
      </c>
      <c r="H13" s="6">
        <v>20000</v>
      </c>
      <c r="I13" s="6">
        <v>20000</v>
      </c>
      <c r="J13" s="6">
        <v>20000</v>
      </c>
      <c r="K13" s="6">
        <v>20000</v>
      </c>
      <c r="L13" s="6">
        <v>20000</v>
      </c>
      <c r="M13" s="6">
        <v>20000</v>
      </c>
      <c r="N13" s="6">
        <v>20000</v>
      </c>
      <c r="O13" s="63">
        <v>20000</v>
      </c>
      <c r="P13" s="26">
        <f t="shared" si="3"/>
        <v>230000</v>
      </c>
    </row>
    <row r="14" spans="1:16">
      <c r="A14" s="28" t="s">
        <v>13</v>
      </c>
      <c r="B14" s="24" t="s">
        <v>30</v>
      </c>
      <c r="C14" s="33"/>
      <c r="D14" s="32">
        <f>D30*15%</f>
        <v>908700</v>
      </c>
      <c r="E14" s="7">
        <f t="shared" ref="E14:O14" si="12">E30*15%</f>
        <v>983700</v>
      </c>
      <c r="F14" s="7">
        <f t="shared" si="12"/>
        <v>908700</v>
      </c>
      <c r="G14" s="7">
        <f t="shared" si="12"/>
        <v>908700</v>
      </c>
      <c r="H14" s="7">
        <f t="shared" si="12"/>
        <v>1028700</v>
      </c>
      <c r="I14" s="7">
        <f t="shared" si="12"/>
        <v>908700</v>
      </c>
      <c r="J14" s="7">
        <f t="shared" si="12"/>
        <v>908700</v>
      </c>
      <c r="K14" s="7">
        <f t="shared" si="12"/>
        <v>983700</v>
      </c>
      <c r="L14" s="7">
        <f t="shared" si="12"/>
        <v>1028700</v>
      </c>
      <c r="M14" s="7">
        <f t="shared" si="12"/>
        <v>908700</v>
      </c>
      <c r="N14" s="7">
        <f t="shared" si="12"/>
        <v>908700</v>
      </c>
      <c r="O14" s="64">
        <f t="shared" si="12"/>
        <v>908700</v>
      </c>
      <c r="P14" s="26">
        <f t="shared" si="3"/>
        <v>11294400</v>
      </c>
    </row>
    <row r="15" spans="1:16">
      <c r="A15" s="28" t="s">
        <v>14</v>
      </c>
      <c r="B15" s="24">
        <v>15000</v>
      </c>
      <c r="C15" s="33"/>
      <c r="D15" s="32">
        <v>15000</v>
      </c>
      <c r="E15" s="7">
        <v>15000</v>
      </c>
      <c r="F15" s="7">
        <v>15000</v>
      </c>
      <c r="G15" s="7">
        <v>15000</v>
      </c>
      <c r="H15" s="7">
        <v>15000</v>
      </c>
      <c r="I15" s="7">
        <v>15000</v>
      </c>
      <c r="J15" s="7">
        <v>15000</v>
      </c>
      <c r="K15" s="7">
        <v>15000</v>
      </c>
      <c r="L15" s="7">
        <v>15000</v>
      </c>
      <c r="M15" s="7">
        <v>15000</v>
      </c>
      <c r="N15" s="7">
        <v>15000</v>
      </c>
      <c r="O15" s="64">
        <v>15000</v>
      </c>
      <c r="P15" s="26">
        <f t="shared" si="3"/>
        <v>180000</v>
      </c>
    </row>
    <row r="16" spans="1:16" ht="14.25" thickBot="1">
      <c r="A16" s="29" t="s">
        <v>0</v>
      </c>
      <c r="B16" s="25">
        <v>170000</v>
      </c>
      <c r="C16" s="35">
        <v>10</v>
      </c>
      <c r="D16" s="34">
        <f>$B$16*$C$16-D8</f>
        <v>1620000</v>
      </c>
      <c r="E16" s="21">
        <f t="shared" ref="E16:O16" si="13">$B$16*$C$16</f>
        <v>1700000</v>
      </c>
      <c r="F16" s="21">
        <f t="shared" si="13"/>
        <v>1700000</v>
      </c>
      <c r="G16" s="21">
        <f t="shared" si="13"/>
        <v>1700000</v>
      </c>
      <c r="H16" s="21">
        <f t="shared" si="13"/>
        <v>1700000</v>
      </c>
      <c r="I16" s="21">
        <f t="shared" si="13"/>
        <v>1700000</v>
      </c>
      <c r="J16" s="21">
        <f t="shared" si="13"/>
        <v>1700000</v>
      </c>
      <c r="K16" s="21">
        <f t="shared" si="13"/>
        <v>1700000</v>
      </c>
      <c r="L16" s="21">
        <f t="shared" si="13"/>
        <v>1700000</v>
      </c>
      <c r="M16" s="21">
        <f t="shared" si="13"/>
        <v>1700000</v>
      </c>
      <c r="N16" s="21">
        <f t="shared" si="13"/>
        <v>1700000</v>
      </c>
      <c r="O16" s="65">
        <f t="shared" si="13"/>
        <v>1700000</v>
      </c>
      <c r="P16" s="69">
        <f t="shared" si="3"/>
        <v>20320000</v>
      </c>
    </row>
    <row r="17" spans="1:16" ht="14.25" thickBot="1">
      <c r="B17" s="91" t="s">
        <v>40</v>
      </c>
      <c r="C17" s="92"/>
      <c r="D17" s="17">
        <f>SUM(D3:D16)</f>
        <v>5653700</v>
      </c>
      <c r="E17" s="18">
        <f t="shared" ref="E17:O17" si="14">SUM(E3:E16)</f>
        <v>5938700</v>
      </c>
      <c r="F17" s="18">
        <f t="shared" si="14"/>
        <v>5663700</v>
      </c>
      <c r="G17" s="18">
        <f t="shared" si="14"/>
        <v>5663700</v>
      </c>
      <c r="H17" s="18">
        <f t="shared" si="14"/>
        <v>5790700</v>
      </c>
      <c r="I17" s="18">
        <f t="shared" si="14"/>
        <v>5663700</v>
      </c>
      <c r="J17" s="18">
        <f t="shared" si="14"/>
        <v>5663700</v>
      </c>
      <c r="K17" s="18">
        <f t="shared" si="14"/>
        <v>5938700</v>
      </c>
      <c r="L17" s="18">
        <f t="shared" si="14"/>
        <v>5795700</v>
      </c>
      <c r="M17" s="18">
        <f t="shared" si="14"/>
        <v>5663700</v>
      </c>
      <c r="N17" s="18">
        <f t="shared" si="14"/>
        <v>5663700</v>
      </c>
      <c r="O17" s="66">
        <f t="shared" si="14"/>
        <v>5663700</v>
      </c>
      <c r="P17" s="75">
        <f>SUM(D13:O13)</f>
        <v>230000</v>
      </c>
    </row>
    <row r="19" spans="1:16" ht="24.75" thickBot="1">
      <c r="A19" s="90" t="s">
        <v>26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78"/>
    </row>
    <row r="20" spans="1:16" ht="14.25" thickBot="1">
      <c r="A20" s="54" t="s">
        <v>27</v>
      </c>
      <c r="B20" s="49" t="s">
        <v>16</v>
      </c>
      <c r="C20" s="50" t="s">
        <v>45</v>
      </c>
      <c r="D20" s="86" t="s">
        <v>2</v>
      </c>
      <c r="E20" s="87" t="s">
        <v>3</v>
      </c>
      <c r="F20" s="87" t="s">
        <v>4</v>
      </c>
      <c r="G20" s="87" t="s">
        <v>5</v>
      </c>
      <c r="H20" s="87" t="s">
        <v>6</v>
      </c>
      <c r="I20" s="87" t="s">
        <v>7</v>
      </c>
      <c r="J20" s="87" t="s">
        <v>8</v>
      </c>
      <c r="K20" s="87" t="s">
        <v>9</v>
      </c>
      <c r="L20" s="87" t="s">
        <v>10</v>
      </c>
      <c r="M20" s="87" t="s">
        <v>1</v>
      </c>
      <c r="N20" s="87" t="s">
        <v>11</v>
      </c>
      <c r="O20" s="88" t="s">
        <v>12</v>
      </c>
      <c r="P20" s="67" t="s">
        <v>42</v>
      </c>
    </row>
    <row r="21" spans="1:16">
      <c r="A21" s="52" t="s">
        <v>29</v>
      </c>
      <c r="B21" s="45">
        <v>20000</v>
      </c>
      <c r="C21" s="81">
        <v>20</v>
      </c>
      <c r="D21" s="58">
        <f>$B$21*$C$21*5</f>
        <v>2000000</v>
      </c>
      <c r="E21" s="59">
        <f t="shared" ref="E21:O21" si="15">$B$21*$C$21*5</f>
        <v>2000000</v>
      </c>
      <c r="F21" s="59">
        <f t="shared" si="15"/>
        <v>2000000</v>
      </c>
      <c r="G21" s="59">
        <f t="shared" si="15"/>
        <v>2000000</v>
      </c>
      <c r="H21" s="59">
        <f t="shared" si="15"/>
        <v>2000000</v>
      </c>
      <c r="I21" s="59">
        <f t="shared" si="15"/>
        <v>2000000</v>
      </c>
      <c r="J21" s="59">
        <f t="shared" si="15"/>
        <v>2000000</v>
      </c>
      <c r="K21" s="59">
        <f t="shared" si="15"/>
        <v>2000000</v>
      </c>
      <c r="L21" s="59">
        <f t="shared" si="15"/>
        <v>2000000</v>
      </c>
      <c r="M21" s="59">
        <f t="shared" si="15"/>
        <v>2000000</v>
      </c>
      <c r="N21" s="59">
        <f t="shared" si="15"/>
        <v>2000000</v>
      </c>
      <c r="O21" s="60">
        <f t="shared" si="15"/>
        <v>2000000</v>
      </c>
      <c r="P21" s="83">
        <f>SUM(D21:O21)</f>
        <v>24000000</v>
      </c>
    </row>
    <row r="22" spans="1:16">
      <c r="A22" s="27" t="s">
        <v>33</v>
      </c>
      <c r="B22" s="30" t="s">
        <v>36</v>
      </c>
      <c r="C22" s="22"/>
      <c r="D22" s="30">
        <f>D7*0.15</f>
        <v>288000</v>
      </c>
      <c r="E22" s="6">
        <f t="shared" ref="E22:O22" si="16">E7*0.15</f>
        <v>288000</v>
      </c>
      <c r="F22" s="6">
        <f t="shared" si="16"/>
        <v>288000</v>
      </c>
      <c r="G22" s="6">
        <f>G7*0.15</f>
        <v>288000</v>
      </c>
      <c r="H22" s="6">
        <f t="shared" si="16"/>
        <v>288000</v>
      </c>
      <c r="I22" s="6">
        <f t="shared" si="16"/>
        <v>288000</v>
      </c>
      <c r="J22" s="6">
        <f t="shared" si="16"/>
        <v>288000</v>
      </c>
      <c r="K22" s="6">
        <f t="shared" si="16"/>
        <v>288000</v>
      </c>
      <c r="L22" s="6">
        <f t="shared" si="16"/>
        <v>288000</v>
      </c>
      <c r="M22" s="6">
        <f t="shared" si="16"/>
        <v>288000</v>
      </c>
      <c r="N22" s="6">
        <f t="shared" si="16"/>
        <v>288000</v>
      </c>
      <c r="O22" s="14">
        <f t="shared" si="16"/>
        <v>288000</v>
      </c>
      <c r="P22" s="84">
        <f t="shared" ref="P22:P30" si="17">SUM(D22:O22)</f>
        <v>3456000</v>
      </c>
    </row>
    <row r="23" spans="1:16" s="78" customFormat="1">
      <c r="A23" s="27" t="s">
        <v>47</v>
      </c>
      <c r="B23" s="30">
        <v>35000</v>
      </c>
      <c r="C23" s="22">
        <v>20</v>
      </c>
      <c r="D23" s="56">
        <f>$B$23*$C$23*2</f>
        <v>1400000</v>
      </c>
      <c r="E23" s="8">
        <f t="shared" ref="E23:O23" si="18">$B$23*$C$23*2</f>
        <v>1400000</v>
      </c>
      <c r="F23" s="8">
        <f t="shared" si="18"/>
        <v>1400000</v>
      </c>
      <c r="G23" s="8">
        <f t="shared" si="18"/>
        <v>1400000</v>
      </c>
      <c r="H23" s="8">
        <f t="shared" si="18"/>
        <v>1400000</v>
      </c>
      <c r="I23" s="8">
        <f t="shared" si="18"/>
        <v>1400000</v>
      </c>
      <c r="J23" s="8">
        <f t="shared" si="18"/>
        <v>1400000</v>
      </c>
      <c r="K23" s="8">
        <f t="shared" si="18"/>
        <v>1400000</v>
      </c>
      <c r="L23" s="8">
        <f t="shared" si="18"/>
        <v>1400000</v>
      </c>
      <c r="M23" s="8">
        <f t="shared" si="18"/>
        <v>1400000</v>
      </c>
      <c r="N23" s="8">
        <f t="shared" si="18"/>
        <v>1400000</v>
      </c>
      <c r="O23" s="61">
        <f t="shared" si="18"/>
        <v>1400000</v>
      </c>
      <c r="P23" s="84">
        <f t="shared" si="17"/>
        <v>16800000</v>
      </c>
    </row>
    <row r="24" spans="1:16" s="78" customFormat="1">
      <c r="A24" s="27" t="s">
        <v>48</v>
      </c>
      <c r="B24" s="30">
        <v>40000</v>
      </c>
      <c r="C24" s="22">
        <v>20</v>
      </c>
      <c r="D24" s="30"/>
      <c r="E24" s="6"/>
      <c r="F24" s="6"/>
      <c r="G24" s="6"/>
      <c r="H24" s="6">
        <f>$B$24*$C$24</f>
        <v>800000</v>
      </c>
      <c r="I24" s="6"/>
      <c r="J24" s="6"/>
      <c r="K24" s="6"/>
      <c r="L24" s="6">
        <f>$B$24*$C$24</f>
        <v>800000</v>
      </c>
      <c r="M24" s="6"/>
      <c r="N24" s="6"/>
      <c r="O24" s="14"/>
      <c r="P24" s="84">
        <f t="shared" si="17"/>
        <v>1600000</v>
      </c>
    </row>
    <row r="25" spans="1:16" s="78" customFormat="1">
      <c r="A25" s="27" t="s">
        <v>46</v>
      </c>
      <c r="B25" s="30">
        <v>50000</v>
      </c>
      <c r="C25" s="22">
        <v>10</v>
      </c>
      <c r="D25" s="20"/>
      <c r="E25" s="6">
        <f>$B$25*$C$25</f>
        <v>500000</v>
      </c>
      <c r="F25" s="6"/>
      <c r="G25" s="6"/>
      <c r="H25" s="6"/>
      <c r="I25" s="6"/>
      <c r="J25" s="6"/>
      <c r="K25" s="6">
        <f>$B$25*$C$25</f>
        <v>500000</v>
      </c>
      <c r="L25" s="6"/>
      <c r="M25" s="6"/>
      <c r="N25" s="6"/>
      <c r="O25" s="14"/>
      <c r="P25" s="84">
        <f t="shared" si="17"/>
        <v>1000000</v>
      </c>
    </row>
    <row r="26" spans="1:16">
      <c r="A26" s="27" t="s">
        <v>32</v>
      </c>
      <c r="B26" s="30">
        <v>30000</v>
      </c>
      <c r="C26" s="22">
        <v>20</v>
      </c>
      <c r="D26" s="45">
        <f t="shared" ref="D26:H26" si="19">$B$26*$C$26*2</f>
        <v>1200000</v>
      </c>
      <c r="E26" s="13">
        <f t="shared" si="19"/>
        <v>1200000</v>
      </c>
      <c r="F26" s="13">
        <f t="shared" si="19"/>
        <v>1200000</v>
      </c>
      <c r="G26" s="13">
        <f t="shared" si="19"/>
        <v>1200000</v>
      </c>
      <c r="H26" s="13">
        <f t="shared" si="19"/>
        <v>1200000</v>
      </c>
      <c r="I26" s="13">
        <f>$B$26*$C$26*2</f>
        <v>1200000</v>
      </c>
      <c r="J26" s="13">
        <f t="shared" ref="J26:O26" si="20">$B$26*$C$26*2</f>
        <v>1200000</v>
      </c>
      <c r="K26" s="13">
        <f t="shared" si="20"/>
        <v>1200000</v>
      </c>
      <c r="L26" s="13">
        <f t="shared" si="20"/>
        <v>1200000</v>
      </c>
      <c r="M26" s="13">
        <f t="shared" si="20"/>
        <v>1200000</v>
      </c>
      <c r="N26" s="13">
        <f t="shared" si="20"/>
        <v>1200000</v>
      </c>
      <c r="O26" s="47">
        <f t="shared" si="20"/>
        <v>1200000</v>
      </c>
      <c r="P26" s="84">
        <f t="shared" si="17"/>
        <v>14400000</v>
      </c>
    </row>
    <row r="27" spans="1:16">
      <c r="A27" s="27" t="s">
        <v>31</v>
      </c>
      <c r="B27" s="30">
        <v>25000</v>
      </c>
      <c r="C27" s="22">
        <v>10</v>
      </c>
      <c r="D27" s="30">
        <f t="shared" ref="D27:H27" si="21">$B$27*$C$27*3</f>
        <v>750000</v>
      </c>
      <c r="E27" s="6">
        <f t="shared" si="21"/>
        <v>750000</v>
      </c>
      <c r="F27" s="6">
        <f t="shared" si="21"/>
        <v>750000</v>
      </c>
      <c r="G27" s="6">
        <f t="shared" si="21"/>
        <v>750000</v>
      </c>
      <c r="H27" s="6">
        <f t="shared" si="21"/>
        <v>750000</v>
      </c>
      <c r="I27" s="6">
        <f>$B$27*$C$27*3</f>
        <v>750000</v>
      </c>
      <c r="J27" s="6">
        <f t="shared" ref="J27:O27" si="22">$B$27*$C$27*3</f>
        <v>750000</v>
      </c>
      <c r="K27" s="6">
        <f t="shared" si="22"/>
        <v>750000</v>
      </c>
      <c r="L27" s="6">
        <f t="shared" si="22"/>
        <v>750000</v>
      </c>
      <c r="M27" s="6">
        <f t="shared" si="22"/>
        <v>750000</v>
      </c>
      <c r="N27" s="6">
        <f t="shared" si="22"/>
        <v>750000</v>
      </c>
      <c r="O27" s="14">
        <f t="shared" si="22"/>
        <v>750000</v>
      </c>
      <c r="P27" s="84">
        <f t="shared" si="17"/>
        <v>9000000</v>
      </c>
    </row>
    <row r="28" spans="1:16">
      <c r="A28" s="55" t="s">
        <v>37</v>
      </c>
      <c r="B28" s="56">
        <v>2000</v>
      </c>
      <c r="C28" s="82" t="s">
        <v>44</v>
      </c>
      <c r="D28" s="30">
        <f>$B$21*20</f>
        <v>400000</v>
      </c>
      <c r="E28" s="6">
        <f t="shared" ref="E28:H28" si="23">$B$21*20</f>
        <v>400000</v>
      </c>
      <c r="F28" s="6">
        <f t="shared" si="23"/>
        <v>400000</v>
      </c>
      <c r="G28" s="6">
        <f t="shared" si="23"/>
        <v>400000</v>
      </c>
      <c r="H28" s="6">
        <f t="shared" si="23"/>
        <v>400000</v>
      </c>
      <c r="I28" s="6">
        <f t="shared" ref="I28:K28" si="24">$B$21*20</f>
        <v>400000</v>
      </c>
      <c r="J28" s="6">
        <f t="shared" si="24"/>
        <v>400000</v>
      </c>
      <c r="K28" s="6">
        <f t="shared" si="24"/>
        <v>400000</v>
      </c>
      <c r="L28" s="6">
        <f>$B$21*20</f>
        <v>400000</v>
      </c>
      <c r="M28" s="6">
        <f t="shared" ref="M28:O28" si="25">$B$21*20</f>
        <v>400000</v>
      </c>
      <c r="N28" s="6">
        <f t="shared" si="25"/>
        <v>400000</v>
      </c>
      <c r="O28" s="14">
        <f t="shared" si="25"/>
        <v>400000</v>
      </c>
      <c r="P28" s="84">
        <f t="shared" si="17"/>
        <v>4800000</v>
      </c>
    </row>
    <row r="29" spans="1:16" ht="14.25" thickBot="1">
      <c r="A29" s="36" t="s">
        <v>38</v>
      </c>
      <c r="B29" s="38">
        <v>1000</v>
      </c>
      <c r="C29" s="23" t="s">
        <v>39</v>
      </c>
      <c r="D29" s="38">
        <f t="shared" ref="D29:H29" si="26">$B$29*20</f>
        <v>20000</v>
      </c>
      <c r="E29" s="15">
        <f t="shared" si="26"/>
        <v>20000</v>
      </c>
      <c r="F29" s="15">
        <f t="shared" si="26"/>
        <v>20000</v>
      </c>
      <c r="G29" s="15">
        <f t="shared" si="26"/>
        <v>20000</v>
      </c>
      <c r="H29" s="15">
        <f t="shared" si="26"/>
        <v>20000</v>
      </c>
      <c r="I29" s="15">
        <f>$B$29*20</f>
        <v>20000</v>
      </c>
      <c r="J29" s="15">
        <f t="shared" ref="J29:O29" si="27">$B$29*20</f>
        <v>20000</v>
      </c>
      <c r="K29" s="15">
        <f t="shared" si="27"/>
        <v>20000</v>
      </c>
      <c r="L29" s="15">
        <f t="shared" si="27"/>
        <v>20000</v>
      </c>
      <c r="M29" s="15">
        <f t="shared" si="27"/>
        <v>20000</v>
      </c>
      <c r="N29" s="15">
        <f t="shared" si="27"/>
        <v>20000</v>
      </c>
      <c r="O29" s="16">
        <f t="shared" si="27"/>
        <v>20000</v>
      </c>
      <c r="P29" s="85">
        <f t="shared" si="17"/>
        <v>240000</v>
      </c>
    </row>
    <row r="30" spans="1:16" ht="14.25" thickBot="1">
      <c r="A30" s="79"/>
      <c r="B30" s="91" t="s">
        <v>28</v>
      </c>
      <c r="C30" s="92"/>
      <c r="D30" s="41">
        <f t="shared" ref="D30:O30" si="28">SUM(D21:D29)</f>
        <v>6058000</v>
      </c>
      <c r="E30" s="42">
        <f t="shared" si="28"/>
        <v>6558000</v>
      </c>
      <c r="F30" s="42">
        <f t="shared" si="28"/>
        <v>6058000</v>
      </c>
      <c r="G30" s="42">
        <f t="shared" si="28"/>
        <v>6058000</v>
      </c>
      <c r="H30" s="42">
        <f t="shared" si="28"/>
        <v>6858000</v>
      </c>
      <c r="I30" s="42">
        <f t="shared" si="28"/>
        <v>6058000</v>
      </c>
      <c r="J30" s="42">
        <f t="shared" si="28"/>
        <v>6058000</v>
      </c>
      <c r="K30" s="42">
        <f t="shared" si="28"/>
        <v>6558000</v>
      </c>
      <c r="L30" s="42">
        <f t="shared" si="28"/>
        <v>6858000</v>
      </c>
      <c r="M30" s="42">
        <f t="shared" si="28"/>
        <v>6058000</v>
      </c>
      <c r="N30" s="42">
        <f t="shared" si="28"/>
        <v>6058000</v>
      </c>
      <c r="O30" s="43">
        <f t="shared" si="28"/>
        <v>6058000</v>
      </c>
      <c r="P30" s="75">
        <f t="shared" si="17"/>
        <v>75296000</v>
      </c>
    </row>
    <row r="31" spans="1:16" ht="14.25" thickBot="1"/>
    <row r="32" spans="1:16" ht="14.25" thickBot="1">
      <c r="C32" s="11" t="s">
        <v>43</v>
      </c>
      <c r="D32" s="17">
        <f>D30-D17</f>
        <v>404300</v>
      </c>
      <c r="E32" s="18">
        <f t="shared" ref="E32:O32" si="29">E30-E17</f>
        <v>619300</v>
      </c>
      <c r="F32" s="18">
        <f t="shared" si="29"/>
        <v>394300</v>
      </c>
      <c r="G32" s="18">
        <f t="shared" si="29"/>
        <v>394300</v>
      </c>
      <c r="H32" s="18">
        <f t="shared" si="29"/>
        <v>1067300</v>
      </c>
      <c r="I32" s="18">
        <f t="shared" si="29"/>
        <v>394300</v>
      </c>
      <c r="J32" s="18">
        <f t="shared" si="29"/>
        <v>394300</v>
      </c>
      <c r="K32" s="18">
        <f t="shared" si="29"/>
        <v>619300</v>
      </c>
      <c r="L32" s="18">
        <f t="shared" si="29"/>
        <v>1062300</v>
      </c>
      <c r="M32" s="18">
        <f t="shared" si="29"/>
        <v>394300</v>
      </c>
      <c r="N32" s="18">
        <f t="shared" si="29"/>
        <v>394300</v>
      </c>
      <c r="O32" s="19">
        <f t="shared" si="29"/>
        <v>394300</v>
      </c>
      <c r="P32" s="12">
        <f>P30-P19</f>
        <v>75296000</v>
      </c>
    </row>
  </sheetData>
  <mergeCells count="4">
    <mergeCell ref="A1:O1"/>
    <mergeCell ref="A19:O19"/>
    <mergeCell ref="B17:C17"/>
    <mergeCell ref="B30:C30"/>
  </mergeCells>
  <phoneticPr fontId="1"/>
  <pageMargins left="0.7" right="0.7" top="0.75" bottom="0.75" header="0.3" footer="0.3"/>
  <pageSetup paperSize="9" scale="81" orientation="landscape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1年目収支</vt:lpstr>
      <vt:lpstr>2年目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k015c1346</dc:creator>
  <cp:lastModifiedBy>Naka TRM</cp:lastModifiedBy>
  <cp:lastPrinted>2016-12-08T05:47:12Z</cp:lastPrinted>
  <dcterms:created xsi:type="dcterms:W3CDTF">2016-12-01T01:08:13Z</dcterms:created>
  <dcterms:modified xsi:type="dcterms:W3CDTF">2016-12-08T05:47:15Z</dcterms:modified>
</cp:coreProperties>
</file>